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180" yWindow="-210" windowWidth="19890" windowHeight="7335" tabRatio="824" firstSheet="4" activeTab="13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Général'!$C$1:$Z$34</definedName>
    <definedName name="_xlnm.Print_Area" localSheetId="4">'ETAPE 1'!$B$1:$K$10</definedName>
    <definedName name="_xlnm.Print_Area" localSheetId="13">'ETAPE 10'!$B$1:$K$10</definedName>
    <definedName name="_xlnm.Print_Area" localSheetId="5">'ETAPE 2'!$B$1:$K$10</definedName>
    <definedName name="_xlnm.Print_Area" localSheetId="6">'ETAPE 3'!$B$1:$K$10</definedName>
    <definedName name="_xlnm.Print_Area" localSheetId="7">'ETAPE 4'!$B$1:$K$10</definedName>
    <definedName name="_xlnm.Print_Area" localSheetId="8">'ETAPE 5'!$B$1:$K$10</definedName>
    <definedName name="_xlnm.Print_Area" localSheetId="9">'ETAPE 6'!$B$1:$K$10</definedName>
    <definedName name="_xlnm.Print_Area" localSheetId="10">'ETAPE 7'!$B$1:$K$10</definedName>
    <definedName name="_xlnm.Print_Area" localSheetId="11">'ETAPE 8'!$B$1:$K$16</definedName>
    <definedName name="_xlnm.Print_Area" localSheetId="12">'ETAPE 9'!$B$1:$K$10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45" l="1"/>
  <c r="F6" i="44" l="1"/>
  <c r="F6" i="43" l="1"/>
  <c r="F10" i="40" l="1"/>
  <c r="F12" i="40" l="1"/>
  <c r="F11" i="40"/>
  <c r="F6" i="40"/>
  <c r="F5" i="38" l="1"/>
  <c r="F6" i="38"/>
  <c r="F5" i="37" l="1"/>
  <c r="G4" i="34" l="1"/>
  <c r="G5" i="34"/>
  <c r="G6" i="34"/>
  <c r="G7" i="34"/>
  <c r="G8" i="34"/>
  <c r="G9" i="34"/>
  <c r="G10" i="34"/>
  <c r="G11" i="34"/>
  <c r="G12" i="34"/>
  <c r="G13" i="34"/>
  <c r="G14" i="34"/>
  <c r="G15" i="34"/>
  <c r="G16" i="34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3"/>
  <c r="G8" i="43"/>
  <c r="G9" i="43"/>
  <c r="G13" i="43"/>
  <c r="G14" i="43"/>
  <c r="G15" i="43"/>
  <c r="G16" i="43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3" i="44"/>
  <c r="G3" i="42"/>
  <c r="G3" i="41"/>
  <c r="G3" i="40"/>
  <c r="G3" i="39"/>
  <c r="G3" i="38"/>
  <c r="G3" i="37"/>
  <c r="G3" i="34" l="1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4" i="42"/>
  <c r="J9" i="41"/>
  <c r="J4" i="39"/>
  <c r="J7" i="40"/>
  <c r="J12" i="39"/>
  <c r="J11" i="39"/>
  <c r="J4" i="38"/>
  <c r="J10" i="41"/>
  <c r="J6" i="44"/>
  <c r="J3" i="37"/>
  <c r="J11" i="41"/>
  <c r="J12" i="44"/>
  <c r="J13" i="44"/>
  <c r="J9" i="44"/>
  <c r="J6" i="42"/>
  <c r="J8" i="42"/>
  <c r="J13" i="40"/>
  <c r="J7" i="37"/>
  <c r="J8" i="37"/>
  <c r="J4" i="41"/>
  <c r="J12" i="41"/>
  <c r="J8" i="40"/>
  <c r="J5" i="40"/>
  <c r="J3" i="42"/>
  <c r="J11" i="44"/>
  <c r="J8" i="44"/>
  <c r="J7" i="44"/>
  <c r="J6" i="38"/>
  <c r="J10" i="37"/>
  <c r="J6" i="40"/>
  <c r="J6" i="41"/>
  <c r="J7" i="42"/>
  <c r="J3" i="44"/>
  <c r="J3" i="38"/>
  <c r="J12" i="37"/>
  <c r="J3" i="41"/>
  <c r="J3" i="40"/>
  <c r="J11" i="37"/>
  <c r="J3" i="45"/>
  <c r="J5" i="41"/>
  <c r="J16" i="41"/>
  <c r="J15" i="41"/>
  <c r="J4" i="40"/>
  <c r="J14" i="41"/>
  <c r="J8" i="41"/>
  <c r="J13" i="41"/>
  <c r="J4" i="44"/>
  <c r="J8" i="39"/>
  <c r="J9" i="39"/>
  <c r="J4" i="37"/>
  <c r="J3" i="43"/>
  <c r="J6" i="39"/>
  <c r="J11" i="42"/>
  <c r="J10" i="39"/>
  <c r="J13" i="39"/>
  <c r="J5" i="37"/>
  <c r="J6" i="37"/>
  <c r="J5" i="39"/>
  <c r="J5" i="44"/>
  <c r="J5" i="38"/>
  <c r="J7" i="39"/>
  <c r="J7" i="41"/>
  <c r="M13" i="7" l="1"/>
  <c r="M12" i="7"/>
  <c r="M9" i="7"/>
  <c r="M14" i="7"/>
  <c r="M8" i="7"/>
  <c r="M7" i="7"/>
  <c r="S9" i="7"/>
  <c r="S13" i="7"/>
  <c r="Y5" i="7"/>
  <c r="W15" i="7"/>
  <c r="W9" i="7"/>
  <c r="Q8" i="7"/>
  <c r="Q12" i="7"/>
  <c r="Q13" i="7"/>
  <c r="O9" i="7"/>
  <c r="O10" i="7"/>
  <c r="I10" i="7"/>
  <c r="I9" i="7"/>
  <c r="I12" i="7"/>
  <c r="Q9" i="7"/>
  <c r="I15" i="34"/>
  <c r="I13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13" i="39"/>
  <c r="L15" i="7" s="1"/>
  <c r="L6" i="7"/>
  <c r="I16" i="39"/>
  <c r="L18" i="7" s="1"/>
  <c r="I15" i="39"/>
  <c r="L17" i="7" s="1"/>
  <c r="I16" i="38"/>
  <c r="J18" i="7" s="1"/>
  <c r="I16" i="37"/>
  <c r="H18" i="7" s="1"/>
  <c r="W11" i="7"/>
  <c r="W14" i="7"/>
  <c r="W7" i="7"/>
  <c r="W6" i="7"/>
  <c r="W13" i="7"/>
  <c r="W8" i="7"/>
  <c r="W10" i="7"/>
  <c r="W5" i="7"/>
  <c r="U5" i="7"/>
  <c r="S10" i="7"/>
  <c r="S8" i="7"/>
  <c r="S6" i="7"/>
  <c r="S5" i="7"/>
  <c r="Q10" i="7"/>
  <c r="Q11" i="7"/>
  <c r="Q15" i="7"/>
  <c r="Q14" i="7"/>
  <c r="Q6" i="7"/>
  <c r="Q18" i="7"/>
  <c r="Q7" i="7"/>
  <c r="Q16" i="7"/>
  <c r="Q5" i="7"/>
  <c r="O7" i="7"/>
  <c r="O15" i="7"/>
  <c r="O6" i="7"/>
  <c r="O8" i="7"/>
  <c r="O5" i="7"/>
  <c r="M11" i="7"/>
  <c r="M10" i="7"/>
  <c r="M15" i="7"/>
  <c r="M6" i="7"/>
  <c r="K7" i="7"/>
  <c r="K8" i="7"/>
  <c r="K6" i="7"/>
  <c r="K5" i="7"/>
  <c r="I8" i="7"/>
  <c r="I13" i="7"/>
  <c r="I14" i="7"/>
  <c r="I6" i="7"/>
  <c r="I7" i="7"/>
  <c r="I5" i="7"/>
  <c r="J4" i="45"/>
  <c r="J10" i="38"/>
  <c r="J8" i="38"/>
  <c r="J5" i="45"/>
  <c r="J14" i="39"/>
  <c r="J12" i="43"/>
  <c r="J13" i="42"/>
  <c r="J10" i="43"/>
  <c r="J4" i="43"/>
  <c r="J12" i="38"/>
  <c r="J9" i="38"/>
  <c r="J14" i="44"/>
  <c r="J16" i="42"/>
  <c r="J15" i="45"/>
  <c r="J8" i="45"/>
  <c r="J14" i="37"/>
  <c r="J16" i="45"/>
  <c r="J10" i="42"/>
  <c r="J9" i="37"/>
  <c r="J15" i="39"/>
  <c r="J7" i="45"/>
  <c r="J15" i="44"/>
  <c r="J5" i="43"/>
  <c r="J13" i="45"/>
  <c r="J16" i="37"/>
  <c r="J6" i="45"/>
  <c r="J9" i="45"/>
  <c r="J10" i="40"/>
  <c r="J15" i="42"/>
  <c r="J3" i="34"/>
  <c r="J16" i="44"/>
  <c r="J16" i="39"/>
  <c r="J7" i="43"/>
  <c r="J14" i="45"/>
  <c r="J13" i="38"/>
  <c r="J15" i="37"/>
  <c r="J11" i="38"/>
  <c r="J11" i="45"/>
  <c r="J11" i="40"/>
  <c r="J13" i="37"/>
  <c r="J7" i="38"/>
  <c r="J6" i="43"/>
  <c r="J14" i="42"/>
  <c r="J9" i="43"/>
  <c r="J9" i="42"/>
  <c r="J9" i="40"/>
  <c r="J16" i="40"/>
  <c r="J14" i="40"/>
  <c r="J12" i="42"/>
  <c r="J10" i="45"/>
  <c r="J12" i="40"/>
  <c r="J15" i="40"/>
  <c r="J10" i="44"/>
  <c r="J11" i="43"/>
  <c r="J5" i="42"/>
  <c r="Y8" i="7" l="1"/>
  <c r="Y12" i="7"/>
  <c r="Y7" i="7"/>
  <c r="Y9" i="7"/>
  <c r="Y15" i="7"/>
  <c r="Y18" i="7"/>
  <c r="Y10" i="7"/>
  <c r="Y13" i="7"/>
  <c r="W12" i="7"/>
  <c r="W18" i="7"/>
  <c r="S15" i="7"/>
  <c r="S12" i="7"/>
  <c r="S18" i="7"/>
  <c r="Y6" i="7"/>
  <c r="S17" i="7"/>
  <c r="U7" i="7"/>
  <c r="U14" i="7"/>
  <c r="U12" i="7"/>
  <c r="U9" i="7"/>
  <c r="U8" i="7"/>
  <c r="U13" i="7"/>
  <c r="O17" i="7"/>
  <c r="U6" i="7"/>
  <c r="S7" i="7"/>
  <c r="O18" i="7"/>
  <c r="S14" i="7"/>
  <c r="M17" i="7"/>
  <c r="O16" i="7"/>
  <c r="O12" i="7"/>
  <c r="O14" i="7"/>
  <c r="M16" i="7"/>
  <c r="O13" i="7"/>
  <c r="I9" i="39"/>
  <c r="L11" i="7" s="1"/>
  <c r="I3" i="39"/>
  <c r="L5" i="7" s="1"/>
  <c r="I7" i="39"/>
  <c r="L9" i="7" s="1"/>
  <c r="I8" i="39"/>
  <c r="L10" i="7" s="1"/>
  <c r="I6" i="39"/>
  <c r="L8" i="7" s="1"/>
  <c r="I12" i="39"/>
  <c r="L14" i="7" s="1"/>
  <c r="I5" i="39"/>
  <c r="L7" i="7" s="1"/>
  <c r="M18" i="7"/>
  <c r="I10" i="39"/>
  <c r="L12" i="7" s="1"/>
  <c r="I11" i="39"/>
  <c r="L13" i="7" s="1"/>
  <c r="I18" i="7"/>
  <c r="K10" i="7"/>
  <c r="K13" i="7"/>
  <c r="K12" i="7"/>
  <c r="I15" i="7"/>
  <c r="K15" i="7"/>
  <c r="I16" i="44"/>
  <c r="V18" i="7" s="1"/>
  <c r="K9" i="7"/>
  <c r="W16" i="7"/>
  <c r="I16" i="7"/>
  <c r="G5" i="7"/>
  <c r="Y11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I7" i="34"/>
  <c r="F9" i="7" s="1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4" i="45"/>
  <c r="X6" i="7" s="1"/>
  <c r="I13" i="45"/>
  <c r="X15" i="7" s="1"/>
  <c r="I16" i="45"/>
  <c r="X18" i="7" s="1"/>
  <c r="I10" i="45"/>
  <c r="X12" i="7" s="1"/>
  <c r="I15" i="45"/>
  <c r="X17" i="7" s="1"/>
  <c r="Y17" i="7"/>
  <c r="I14" i="45"/>
  <c r="X16" i="7" s="1"/>
  <c r="I15" i="38"/>
  <c r="J17" i="7" s="1"/>
  <c r="I14" i="38"/>
  <c r="J16" i="7" s="1"/>
  <c r="I13" i="38"/>
  <c r="J15" i="7" s="1"/>
  <c r="U11" i="7"/>
  <c r="I14" i="43"/>
  <c r="T16" i="7" s="1"/>
  <c r="I15" i="43"/>
  <c r="T17" i="7" s="1"/>
  <c r="I13" i="43"/>
  <c r="T15" i="7" s="1"/>
  <c r="I16" i="43"/>
  <c r="T18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5" i="7"/>
  <c r="F17" i="7"/>
  <c r="F18" i="7"/>
  <c r="J5" i="34"/>
  <c r="J8" i="43"/>
  <c r="J8" i="34"/>
  <c r="J12" i="45"/>
  <c r="J9" i="34"/>
  <c r="J6" i="34"/>
  <c r="J13" i="43"/>
  <c r="J4" i="34"/>
  <c r="J7" i="34"/>
  <c r="J15" i="38"/>
  <c r="J15" i="43"/>
  <c r="J10" i="34"/>
  <c r="J16" i="38"/>
  <c r="J14" i="38"/>
  <c r="J11" i="34"/>
  <c r="I11" i="45" l="1"/>
  <c r="X13" i="7" s="1"/>
  <c r="I8" i="45"/>
  <c r="X10" i="7" s="1"/>
  <c r="I12" i="45"/>
  <c r="X14" i="7" s="1"/>
  <c r="I9" i="45"/>
  <c r="X11" i="7" s="1"/>
  <c r="I3" i="45"/>
  <c r="X5" i="7" s="1"/>
  <c r="Y14" i="7"/>
  <c r="I5" i="45"/>
  <c r="X7" i="7" s="1"/>
  <c r="I6" i="45"/>
  <c r="X8" i="7" s="1"/>
  <c r="I7" i="45"/>
  <c r="X9" i="7" s="1"/>
  <c r="U10" i="7"/>
  <c r="U17" i="7"/>
  <c r="U15" i="7"/>
  <c r="K17" i="7"/>
  <c r="K18" i="7"/>
  <c r="K16" i="7"/>
  <c r="I3" i="38"/>
  <c r="J5" i="7" s="1"/>
  <c r="I5" i="38"/>
  <c r="J7" i="7" s="1"/>
  <c r="I8" i="38"/>
  <c r="J10" i="7" s="1"/>
  <c r="I9" i="38"/>
  <c r="J11" i="7" s="1"/>
  <c r="I7" i="38"/>
  <c r="J9" i="7" s="1"/>
  <c r="I6" i="38"/>
  <c r="J8" i="7" s="1"/>
  <c r="I12" i="38"/>
  <c r="J14" i="7" s="1"/>
  <c r="I4" i="38"/>
  <c r="J6" i="7" s="1"/>
  <c r="I10" i="38"/>
  <c r="J12" i="7" s="1"/>
  <c r="I11" i="38"/>
  <c r="J13" i="7" s="1"/>
  <c r="G10" i="7"/>
  <c r="G8" i="7"/>
  <c r="Z8" i="7" s="1"/>
  <c r="AB8" i="7" s="1"/>
  <c r="G7" i="7"/>
  <c r="Z7" i="7" s="1"/>
  <c r="AB7" i="7" s="1"/>
  <c r="G11" i="7"/>
  <c r="Z11" i="7" s="1"/>
  <c r="AB11" i="7" s="1"/>
  <c r="G9" i="7"/>
  <c r="Z9" i="7" s="1"/>
  <c r="AB9" i="7" s="1"/>
  <c r="G12" i="7"/>
  <c r="Z12" i="7" s="1"/>
  <c r="AB12" i="7" s="1"/>
  <c r="G13" i="7"/>
  <c r="Z13" i="7" s="1"/>
  <c r="AB13" i="7" s="1"/>
  <c r="G6" i="7"/>
  <c r="Z6" i="7" s="1"/>
  <c r="AB6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/>
  <c r="X10" i="25"/>
  <c r="Y10" i="25" s="1"/>
  <c r="X11" i="25"/>
  <c r="Y11" i="25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P19" i="5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P27" i="5"/>
  <c r="AQ27" i="5" s="1"/>
  <c r="AP28" i="5"/>
  <c r="AQ28" i="5" s="1"/>
  <c r="AQ7" i="5"/>
  <c r="AQ5" i="5"/>
  <c r="AQ11" i="5"/>
  <c r="AQ18" i="5"/>
  <c r="AQ19" i="5"/>
  <c r="AQ24" i="5"/>
  <c r="AQ26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/>
  <c r="X20" i="5"/>
  <c r="Y20" i="5" s="1"/>
  <c r="X21" i="5"/>
  <c r="Y21" i="5"/>
  <c r="X22" i="5"/>
  <c r="Y22" i="5" s="1"/>
  <c r="X23" i="5"/>
  <c r="Y23" i="5" s="1"/>
  <c r="X24" i="5"/>
  <c r="Y24" i="5" s="1"/>
  <c r="X25" i="5"/>
  <c r="Y25" i="5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/>
  <c r="AE27" i="21"/>
  <c r="AC27" i="21"/>
  <c r="X27" i="21"/>
  <c r="Y27" i="2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J14" i="43"/>
  <c r="AV5" i="5"/>
  <c r="J13" i="34"/>
  <c r="AR5" i="5"/>
  <c r="N5" i="5"/>
  <c r="AV11" i="5"/>
  <c r="Z5" i="5"/>
  <c r="J14" i="34"/>
  <c r="AV6" i="5"/>
  <c r="AR5" i="21"/>
  <c r="Z5" i="25"/>
  <c r="J15" i="34"/>
  <c r="AR17" i="21"/>
  <c r="AR13" i="21"/>
  <c r="AR20" i="21"/>
  <c r="AR28" i="21"/>
  <c r="J12" i="34"/>
  <c r="J16" i="34"/>
  <c r="AR16" i="21"/>
  <c r="AR7" i="21"/>
  <c r="AR11" i="21"/>
  <c r="J16" i="43"/>
  <c r="N5" i="21"/>
  <c r="AV5" i="21"/>
  <c r="AV7" i="5"/>
  <c r="AR18" i="21"/>
  <c r="AV18" i="5"/>
  <c r="AR8" i="21"/>
  <c r="AR14" i="21"/>
  <c r="AR23" i="21"/>
  <c r="AR26" i="21"/>
  <c r="U16" i="7" l="1"/>
  <c r="Z10" i="7"/>
  <c r="AB10" i="7" s="1"/>
  <c r="U18" i="7"/>
  <c r="I6" i="43"/>
  <c r="T8" i="7" s="1"/>
  <c r="I4" i="43"/>
  <c r="T6" i="7" s="1"/>
  <c r="I10" i="43"/>
  <c r="T12" i="7" s="1"/>
  <c r="I8" i="43"/>
  <c r="T10" i="7" s="1"/>
  <c r="I11" i="43"/>
  <c r="T13" i="7" s="1"/>
  <c r="I7" i="43"/>
  <c r="T9" i="7" s="1"/>
  <c r="I12" i="43"/>
  <c r="T14" i="7" s="1"/>
  <c r="I9" i="43"/>
  <c r="T11" i="7" s="1"/>
  <c r="I5" i="43"/>
  <c r="T7" i="7" s="1"/>
  <c r="I3" i="43"/>
  <c r="T5" i="7" s="1"/>
  <c r="G17" i="7"/>
  <c r="Z17" i="7" s="1"/>
  <c r="AB17" i="7" s="1"/>
  <c r="G15" i="7"/>
  <c r="Z15" i="7" s="1"/>
  <c r="AB15" i="7" s="1"/>
  <c r="G16" i="7"/>
  <c r="G14" i="7"/>
  <c r="Z14" i="7" s="1"/>
  <c r="AB14" i="7" s="1"/>
  <c r="I8" i="34"/>
  <c r="F10" i="7" s="1"/>
  <c r="I4" i="34"/>
  <c r="F6" i="7" s="1"/>
  <c r="I10" i="34"/>
  <c r="F12" i="7" s="1"/>
  <c r="I5" i="34"/>
  <c r="F7" i="7" s="1"/>
  <c r="I9" i="34"/>
  <c r="F11" i="7" s="1"/>
  <c r="I11" i="34"/>
  <c r="F13" i="7" s="1"/>
  <c r="I6" i="34"/>
  <c r="F8" i="7" s="1"/>
  <c r="G18" i="7"/>
  <c r="I3" i="34"/>
  <c r="F5" i="7" s="1"/>
  <c r="AA8" i="7"/>
  <c r="AA13" i="7"/>
  <c r="AA12" i="7"/>
  <c r="AA7" i="7"/>
  <c r="AA6" i="7"/>
  <c r="AA9" i="7"/>
  <c r="AA11" i="7"/>
  <c r="AV7" i="21"/>
  <c r="N21" i="5"/>
  <c r="N9" i="5"/>
  <c r="Z11" i="5"/>
  <c r="N18" i="5"/>
  <c r="AR8" i="5"/>
  <c r="AR6" i="5"/>
  <c r="Z9" i="5"/>
  <c r="N13" i="5"/>
  <c r="AV22" i="5"/>
  <c r="N17" i="5"/>
  <c r="Z12" i="5"/>
  <c r="AV12" i="21"/>
  <c r="AV10" i="5"/>
  <c r="N10" i="5"/>
  <c r="AV8" i="21"/>
  <c r="Z16" i="5"/>
  <c r="N17" i="21"/>
  <c r="Z16" i="7" l="1"/>
  <c r="AB16" i="7" s="1"/>
  <c r="Z18" i="7"/>
  <c r="AB18" i="7" s="1"/>
  <c r="AA10" i="7"/>
  <c r="AA17" i="7"/>
  <c r="AA15" i="7"/>
  <c r="AA14" i="7"/>
  <c r="Z5" i="7"/>
  <c r="AB5" i="7" s="1"/>
  <c r="AA16" i="7" l="1"/>
  <c r="AA18" i="7"/>
  <c r="B18" i="7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l="1"/>
  <c r="D31" i="7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D30" i="7"/>
  <c r="C30" i="7" s="1"/>
  <c r="D22" i="7"/>
  <c r="C22" i="7" s="1"/>
  <c r="D23" i="7"/>
  <c r="C23" i="7" s="1"/>
  <c r="D25" i="7"/>
  <c r="C25" i="7" s="1"/>
  <c r="D24" i="7"/>
  <c r="C24" i="7" s="1"/>
  <c r="D28" i="7"/>
  <c r="C28" i="7" s="1"/>
  <c r="D26" i="7"/>
  <c r="C26" i="7" s="1"/>
  <c r="D27" i="7"/>
  <c r="C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P29" i="7" l="1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2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T34" i="7" l="1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N9" i="21"/>
  <c r="AH5" i="5"/>
  <c r="N8" i="21"/>
  <c r="Z27" i="5"/>
  <c r="Z27" i="25"/>
  <c r="B23" i="7"/>
  <c r="AV11" i="21"/>
  <c r="AV23" i="21"/>
  <c r="AH28" i="5"/>
  <c r="AV14" i="5"/>
  <c r="N20" i="21"/>
  <c r="AR7" i="5"/>
  <c r="Z12" i="25"/>
  <c r="B28" i="7"/>
  <c r="N27" i="21"/>
  <c r="N19" i="21"/>
  <c r="Z25" i="25"/>
  <c r="Z6" i="25"/>
  <c r="AH22" i="5"/>
  <c r="N28" i="21"/>
  <c r="AH23" i="5"/>
  <c r="AV16" i="5"/>
  <c r="N14" i="21"/>
  <c r="AR10" i="21"/>
  <c r="Z28" i="25"/>
  <c r="AH18" i="5"/>
  <c r="B22" i="7"/>
  <c r="AR14" i="5"/>
  <c r="B30" i="7"/>
  <c r="AV12" i="5"/>
  <c r="AV25" i="21"/>
  <c r="AH19" i="5"/>
  <c r="AR18" i="5"/>
  <c r="N14" i="5"/>
  <c r="Z23" i="5"/>
  <c r="Z21" i="5"/>
  <c r="AR26" i="5"/>
  <c r="AH8" i="5"/>
  <c r="B27" i="7"/>
  <c r="AV17" i="5"/>
  <c r="AH7" i="5"/>
  <c r="N23" i="5"/>
  <c r="AR16" i="5"/>
  <c r="AR10" i="5"/>
  <c r="AH13" i="5"/>
  <c r="N6" i="5"/>
  <c r="AR6" i="21"/>
  <c r="N6" i="21"/>
  <c r="AH24" i="5"/>
  <c r="N26" i="21"/>
  <c r="Z21" i="25"/>
  <c r="N5" i="25"/>
  <c r="AV10" i="21"/>
  <c r="Z19" i="5"/>
  <c r="N22" i="21"/>
  <c r="N15" i="25"/>
  <c r="N13" i="21"/>
  <c r="N14" i="25"/>
  <c r="N21" i="25"/>
  <c r="N25" i="5"/>
  <c r="Z8" i="25"/>
  <c r="AR12" i="21"/>
  <c r="Z10" i="5"/>
  <c r="AH5" i="25"/>
  <c r="Z7" i="5"/>
  <c r="AH20" i="25"/>
  <c r="AH16" i="5"/>
  <c r="Z28" i="5"/>
  <c r="AV13" i="21"/>
  <c r="AH26" i="25"/>
  <c r="AH21" i="5"/>
  <c r="B25" i="7"/>
  <c r="AR5" i="25"/>
  <c r="N19" i="5"/>
  <c r="Z5" i="21"/>
  <c r="AR28" i="5"/>
  <c r="Z18" i="21"/>
  <c r="AR19" i="5"/>
  <c r="N24" i="21"/>
  <c r="AH20" i="5"/>
  <c r="Z21" i="21"/>
  <c r="AV27" i="21"/>
  <c r="N23" i="21"/>
  <c r="AR23" i="5"/>
  <c r="Z23" i="21"/>
  <c r="Z29" i="25"/>
  <c r="AR20" i="5"/>
  <c r="AR17" i="5"/>
  <c r="AV24" i="5"/>
  <c r="AH12" i="5"/>
  <c r="AV21" i="5"/>
  <c r="N7" i="25"/>
  <c r="N16" i="21"/>
  <c r="AH6" i="5"/>
  <c r="Z13" i="5"/>
  <c r="N16" i="5"/>
  <c r="AR25" i="21"/>
  <c r="AV5" i="25"/>
  <c r="N21" i="21"/>
  <c r="AV23" i="5"/>
  <c r="AR15" i="21"/>
  <c r="AV8" i="25"/>
  <c r="AV19" i="21"/>
  <c r="AR15" i="5"/>
  <c r="Z14" i="5"/>
  <c r="B24" i="7"/>
  <c r="N18" i="21"/>
  <c r="Z22" i="21"/>
  <c r="Z10" i="25"/>
  <c r="AR9" i="5"/>
  <c r="N12" i="21"/>
  <c r="Z17" i="25"/>
  <c r="B21" i="7"/>
  <c r="AH5" i="21"/>
  <c r="N23" i="25"/>
  <c r="N15" i="21"/>
  <c r="Z22" i="25"/>
  <c r="AV19" i="5"/>
  <c r="AH21" i="21"/>
  <c r="AH19" i="25"/>
  <c r="AV7" i="25"/>
  <c r="AH8" i="21"/>
  <c r="AR28" i="25"/>
  <c r="AV9" i="21"/>
  <c r="N11" i="21"/>
  <c r="AR22" i="5"/>
  <c r="Z9" i="25"/>
  <c r="N27" i="5"/>
  <c r="AV20" i="25"/>
  <c r="N7" i="21"/>
  <c r="N8" i="25"/>
  <c r="AR12" i="25"/>
  <c r="Z18" i="5"/>
  <c r="AR7" i="25"/>
  <c r="AR13" i="5"/>
  <c r="Z12" i="21"/>
  <c r="AH14" i="21"/>
  <c r="AV26" i="21"/>
  <c r="B29" i="7"/>
  <c r="Z8" i="5"/>
  <c r="AV10" i="25"/>
  <c r="AV15" i="21"/>
  <c r="AV11" i="25"/>
  <c r="AV21" i="25"/>
  <c r="Z26" i="5"/>
  <c r="AR22" i="21"/>
  <c r="AR24" i="25"/>
  <c r="N10" i="25"/>
  <c r="AV16" i="25"/>
  <c r="AH25" i="25"/>
  <c r="AH12" i="25"/>
  <c r="AH17" i="25"/>
  <c r="AR25" i="25"/>
  <c r="AR6" i="25"/>
  <c r="AH22" i="21"/>
  <c r="AH9" i="21"/>
  <c r="AH20" i="21"/>
  <c r="AV21" i="21"/>
  <c r="Z26" i="25"/>
  <c r="AR24" i="21"/>
  <c r="AH15" i="5"/>
  <c r="AV16" i="21"/>
  <c r="N22" i="5"/>
  <c r="AV6" i="21"/>
  <c r="AH25" i="5"/>
  <c r="AV20" i="21"/>
  <c r="N20" i="5"/>
  <c r="Z19" i="21"/>
  <c r="N25" i="21"/>
  <c r="AV13" i="5"/>
  <c r="Z15" i="5"/>
  <c r="AV17" i="21"/>
  <c r="N24" i="5"/>
  <c r="Z14" i="25"/>
  <c r="Z13" i="25"/>
  <c r="AR27" i="21"/>
  <c r="AH14" i="5"/>
  <c r="AV15" i="5"/>
  <c r="N24" i="25"/>
  <c r="AV31" i="25"/>
  <c r="AR19" i="21"/>
  <c r="N13" i="25"/>
  <c r="N29" i="25"/>
  <c r="Z13" i="21"/>
  <c r="Z24" i="5"/>
  <c r="AV18" i="25"/>
  <c r="Z22" i="5"/>
  <c r="Z7" i="25"/>
  <c r="AR25" i="5"/>
  <c r="N9" i="25"/>
  <c r="N10" i="21"/>
  <c r="AV8" i="5"/>
  <c r="Z23" i="25"/>
  <c r="AH28" i="25"/>
  <c r="AH8" i="25"/>
  <c r="Z20" i="25"/>
  <c r="Z16" i="25"/>
  <c r="AH9" i="5"/>
  <c r="AH17" i="5"/>
  <c r="N26" i="5"/>
  <c r="AR9" i="21"/>
  <c r="AR21" i="5"/>
  <c r="AR20" i="25"/>
  <c r="AV28" i="25"/>
  <c r="AR29" i="25"/>
  <c r="AH25" i="21"/>
  <c r="Z15" i="25"/>
  <c r="Z18" i="25"/>
  <c r="N15" i="5"/>
  <c r="AR16" i="25"/>
  <c r="Z25" i="5"/>
  <c r="AR24" i="5"/>
  <c r="AH18" i="21"/>
  <c r="N12" i="5"/>
  <c r="AH11" i="5"/>
  <c r="Z6" i="5"/>
  <c r="AV29" i="25"/>
  <c r="AV13" i="25"/>
  <c r="AH22" i="25"/>
  <c r="AR8" i="25"/>
  <c r="AH7" i="21"/>
  <c r="Z24" i="25"/>
  <c r="AV9" i="25"/>
  <c r="AR21" i="21"/>
  <c r="AV15" i="25"/>
  <c r="AV25" i="25"/>
  <c r="AV24" i="21"/>
  <c r="AH27" i="21"/>
  <c r="N25" i="25"/>
  <c r="AV28" i="21"/>
  <c r="AH10" i="5"/>
  <c r="AH21" i="25"/>
  <c r="AH11" i="25"/>
  <c r="AH12" i="21"/>
  <c r="N8" i="5"/>
  <c r="AV14" i="21"/>
  <c r="AR21" i="25"/>
  <c r="AH26" i="5"/>
  <c r="Z20" i="5"/>
  <c r="AH27" i="5"/>
  <c r="AH23" i="21"/>
  <c r="AR27" i="5"/>
  <c r="AV18" i="21"/>
  <c r="AV19" i="25"/>
  <c r="N11" i="5"/>
  <c r="Z17" i="5"/>
  <c r="AV22" i="21"/>
  <c r="N16" i="25"/>
  <c r="AV6" i="25"/>
  <c r="AR15" i="25"/>
  <c r="N6" i="25"/>
  <c r="AH13" i="25"/>
  <c r="AH16" i="25"/>
  <c r="AR23" i="25"/>
  <c r="AH11" i="21"/>
  <c r="Z11" i="21"/>
  <c r="N28" i="5"/>
  <c r="AR17" i="25"/>
  <c r="AV17" i="25"/>
  <c r="AR12" i="5"/>
  <c r="N7" i="5"/>
  <c r="AR27" i="25"/>
  <c r="B26" i="7"/>
  <c r="Z11" i="25"/>
  <c r="Z19" i="25"/>
  <c r="AH15" i="21"/>
  <c r="Z27" i="21"/>
  <c r="AR14" i="25"/>
  <c r="AH23" i="25"/>
  <c r="Z17" i="21"/>
  <c r="AV9" i="5"/>
  <c r="N18" i="25"/>
  <c r="AH7" i="25"/>
  <c r="AR26" i="25"/>
  <c r="AH26" i="21"/>
  <c r="AH16" i="21"/>
  <c r="Z26" i="21"/>
  <c r="AR13" i="25"/>
  <c r="AR11" i="5"/>
  <c r="AV25" i="5"/>
  <c r="AR19" i="25"/>
  <c r="N28" i="25"/>
  <c r="AH15" i="25"/>
  <c r="AR18" i="25"/>
  <c r="N26" i="25"/>
  <c r="N27" i="25"/>
  <c r="N11" i="25"/>
  <c r="N12" i="25"/>
  <c r="N17" i="25"/>
  <c r="N20" i="25"/>
  <c r="N19" i="25"/>
  <c r="N22" i="25"/>
  <c r="AH24" i="25"/>
  <c r="AH9" i="25"/>
  <c r="AH27" i="25"/>
  <c r="AH6" i="25"/>
  <c r="AH10" i="25"/>
  <c r="AH18" i="25"/>
  <c r="AH14" i="25"/>
  <c r="AH29" i="25"/>
  <c r="AR10" i="25"/>
  <c r="AR11" i="25"/>
  <c r="AR22" i="25"/>
  <c r="AR9" i="25"/>
  <c r="Z28" i="21"/>
  <c r="Z25" i="21"/>
  <c r="Z9" i="21"/>
  <c r="Z8" i="21"/>
  <c r="Z15" i="21"/>
  <c r="Z20" i="21"/>
  <c r="Z14" i="21"/>
  <c r="Z7" i="21"/>
  <c r="Z6" i="21"/>
  <c r="Z24" i="21"/>
  <c r="Z10" i="21"/>
  <c r="Z16" i="21"/>
  <c r="AV27" i="5"/>
  <c r="AV28" i="5"/>
  <c r="AV27" i="25"/>
  <c r="AV24" i="25"/>
  <c r="AV26" i="25"/>
  <c r="AV30" i="25"/>
  <c r="AV23" i="25"/>
  <c r="AV22" i="25"/>
  <c r="AV12" i="25"/>
  <c r="AV14" i="25"/>
  <c r="AH17" i="21"/>
  <c r="AH19" i="21"/>
  <c r="AH10" i="21"/>
  <c r="AH28" i="21"/>
  <c r="AH24" i="21"/>
  <c r="AH6" i="21"/>
  <c r="AH13" i="21"/>
  <c r="AX30" i="25" l="1"/>
  <c r="AY30" i="25" s="1"/>
  <c r="AX22" i="25"/>
  <c r="AY22" i="25" s="1"/>
  <c r="AX19" i="25"/>
  <c r="AY19" i="25" s="1"/>
  <c r="AX20" i="25"/>
  <c r="AY20" i="25" s="1"/>
  <c r="AX17" i="25"/>
  <c r="AY17" i="25" s="1"/>
  <c r="AX12" i="25"/>
  <c r="AY12" i="25" s="1"/>
  <c r="AX11" i="25"/>
  <c r="AY11" i="25" s="1"/>
  <c r="AX27" i="25"/>
  <c r="AY27" i="25" s="1"/>
  <c r="AX26" i="25"/>
  <c r="AY26" i="25" s="1"/>
  <c r="AX28" i="25"/>
  <c r="AY28" i="25" s="1"/>
  <c r="AX18" i="25"/>
  <c r="AY18" i="25" s="1"/>
  <c r="AX17" i="21"/>
  <c r="AY17" i="21" s="1"/>
  <c r="E26" i="7"/>
  <c r="AX7" i="5"/>
  <c r="AX28" i="5"/>
  <c r="AY28" i="5" s="1"/>
  <c r="AX6" i="25"/>
  <c r="AY6" i="25" s="1"/>
  <c r="AX16" i="25"/>
  <c r="AY16" i="25" s="1"/>
  <c r="AX17" i="5"/>
  <c r="AX11" i="5"/>
  <c r="AX8" i="5"/>
  <c r="AX25" i="25"/>
  <c r="AY25" i="25" s="1"/>
  <c r="AX12" i="5"/>
  <c r="AX15" i="5"/>
  <c r="AY15" i="5" s="1"/>
  <c r="AX9" i="5"/>
  <c r="AX10" i="21"/>
  <c r="AY10" i="21" s="1"/>
  <c r="AX9" i="25"/>
  <c r="AY9" i="25" s="1"/>
  <c r="AX29" i="25"/>
  <c r="AY29" i="25" s="1"/>
  <c r="AX13" i="25"/>
  <c r="AY13" i="25" s="1"/>
  <c r="AX31" i="25"/>
  <c r="AY31" i="25" s="1"/>
  <c r="AX24" i="25"/>
  <c r="AY24" i="25" s="1"/>
  <c r="AX24" i="5"/>
  <c r="AY24" i="5" s="1"/>
  <c r="AX25" i="21"/>
  <c r="AY25" i="21" s="1"/>
  <c r="AX22" i="5"/>
  <c r="AX10" i="25"/>
  <c r="AY10" i="25" s="1"/>
  <c r="E29" i="7"/>
  <c r="AX18" i="5"/>
  <c r="AX8" i="25"/>
  <c r="AY8" i="25" s="1"/>
  <c r="AX7" i="21"/>
  <c r="AY7" i="21" s="1"/>
  <c r="AX27" i="5"/>
  <c r="AY27" i="5" s="1"/>
  <c r="AX11" i="21"/>
  <c r="AY11" i="21" s="1"/>
  <c r="AX15" i="21"/>
  <c r="AY15" i="21" s="1"/>
  <c r="AX23" i="25"/>
  <c r="AY23" i="25" s="1"/>
  <c r="N32" i="25"/>
  <c r="AX12" i="21"/>
  <c r="AY12" i="21" s="1"/>
  <c r="AX18" i="21"/>
  <c r="AY18" i="21" s="1"/>
  <c r="E24" i="7"/>
  <c r="AX21" i="21"/>
  <c r="AY21" i="21" s="1"/>
  <c r="AX16" i="5"/>
  <c r="AY16" i="5" s="1"/>
  <c r="AX13" i="5"/>
  <c r="AX16" i="21"/>
  <c r="AY16" i="21" s="1"/>
  <c r="AX7" i="25"/>
  <c r="AY7" i="25" s="1"/>
  <c r="N32" i="21"/>
  <c r="AX23" i="21"/>
  <c r="AY23" i="21" s="1"/>
  <c r="AX24" i="21"/>
  <c r="AY24" i="21" s="1"/>
  <c r="AX5" i="21"/>
  <c r="AY5" i="21" s="1"/>
  <c r="AX19" i="5"/>
  <c r="E25" i="7"/>
  <c r="AX10" i="5"/>
  <c r="AX25" i="5"/>
  <c r="AY25" i="5" s="1"/>
  <c r="AX21" i="25"/>
  <c r="AY21" i="25" s="1"/>
  <c r="AX14" i="25"/>
  <c r="AY14" i="25" s="1"/>
  <c r="AX13" i="21"/>
  <c r="AY13" i="21" s="1"/>
  <c r="AX15" i="25"/>
  <c r="AY15" i="25" s="1"/>
  <c r="AX22" i="21"/>
  <c r="AY22" i="21" s="1"/>
  <c r="AX5" i="25"/>
  <c r="AY5" i="25" s="1"/>
  <c r="AX26" i="21"/>
  <c r="AY26" i="21" s="1"/>
  <c r="AX6" i="21"/>
  <c r="AY6" i="21" s="1"/>
  <c r="AX6" i="5"/>
  <c r="N32" i="5"/>
  <c r="AX23" i="5"/>
  <c r="E27" i="7"/>
  <c r="AX21" i="5"/>
  <c r="AX14" i="5"/>
  <c r="AY14" i="5" s="1"/>
  <c r="E31" i="7"/>
  <c r="E30" i="7"/>
  <c r="E22" i="7"/>
  <c r="AX14" i="21"/>
  <c r="AY14" i="21" s="1"/>
  <c r="AX28" i="21"/>
  <c r="AY28" i="21" s="1"/>
  <c r="AX19" i="21"/>
  <c r="AY19" i="21" s="1"/>
  <c r="AX27" i="21"/>
  <c r="AY27" i="21" s="1"/>
  <c r="E28" i="7"/>
  <c r="AX20" i="21"/>
  <c r="AY20" i="21" s="1"/>
  <c r="E23" i="7"/>
  <c r="AX8" i="21"/>
  <c r="AY8" i="21" s="1"/>
  <c r="AX5" i="5"/>
  <c r="AX9" i="21"/>
  <c r="AY9" i="21" s="1"/>
  <c r="AV26" i="5"/>
  <c r="AV20" i="5"/>
  <c r="AZ5" i="25"/>
  <c r="AZ12" i="25" s="1"/>
  <c r="AZ5" i="21"/>
  <c r="AZ6" i="21" s="1"/>
  <c r="AZ15" i="25"/>
  <c r="AZ9" i="21"/>
  <c r="AX20" i="5" l="1"/>
  <c r="AY20" i="5" s="1"/>
  <c r="AX26" i="5"/>
  <c r="AY26" i="5" s="1"/>
  <c r="AZ11" i="21"/>
  <c r="AZ8" i="21"/>
  <c r="AZ23" i="21"/>
  <c r="AZ10" i="25"/>
  <c r="AZ6" i="25"/>
  <c r="AZ27" i="21"/>
  <c r="AZ21" i="25"/>
  <c r="AZ15" i="21"/>
  <c r="AZ9" i="25"/>
  <c r="AZ18" i="25"/>
  <c r="AZ12" i="21"/>
  <c r="AZ28" i="25"/>
  <c r="AZ28" i="21"/>
  <c r="AZ30" i="25"/>
  <c r="AZ17" i="21"/>
  <c r="AZ8" i="25"/>
  <c r="AZ31" i="25"/>
  <c r="AZ24" i="21"/>
  <c r="AZ16" i="25"/>
  <c r="AZ19" i="21"/>
  <c r="AZ10" i="21"/>
  <c r="AZ23" i="25"/>
  <c r="AZ29" i="25"/>
  <c r="AZ27" i="25"/>
  <c r="AZ19" i="25"/>
  <c r="AZ26" i="21"/>
  <c r="AZ7" i="25"/>
  <c r="AZ13" i="25"/>
  <c r="AZ26" i="25"/>
  <c r="AZ14" i="25"/>
  <c r="AZ7" i="21"/>
  <c r="AZ20" i="25"/>
  <c r="AZ22" i="21"/>
  <c r="AZ18" i="21"/>
  <c r="AZ24" i="25"/>
  <c r="AZ20" i="21"/>
  <c r="AZ13" i="21"/>
  <c r="AZ21" i="21"/>
  <c r="AZ17" i="25"/>
  <c r="AZ25" i="25"/>
  <c r="AZ14" i="21"/>
  <c r="AZ16" i="21"/>
  <c r="AZ11" i="25"/>
  <c r="AZ22" i="25"/>
  <c r="AZ25" i="21"/>
  <c r="AY19" i="5" l="1"/>
  <c r="AY21" i="5"/>
  <c r="AY18" i="5"/>
  <c r="AY23" i="5"/>
  <c r="AY9" i="5"/>
  <c r="AY7" i="5"/>
  <c r="AY8" i="5"/>
  <c r="AY17" i="5"/>
  <c r="AY5" i="5"/>
  <c r="AY12" i="5"/>
  <c r="AY11" i="5"/>
  <c r="AY22" i="5"/>
  <c r="AY13" i="5"/>
  <c r="AY6" i="5"/>
  <c r="AY10" i="5"/>
  <c r="AZ6" i="5"/>
  <c r="AZ8" i="5"/>
  <c r="AZ17" i="5"/>
  <c r="AZ18" i="5"/>
  <c r="AZ11" i="5"/>
  <c r="AZ19" i="5" s="1"/>
  <c r="AZ14" i="5"/>
  <c r="AZ27" i="5"/>
  <c r="AZ7" i="5"/>
  <c r="AZ13" i="5"/>
  <c r="AZ16" i="5"/>
  <c r="AZ15" i="5"/>
  <c r="AZ5" i="5"/>
  <c r="AZ9" i="5"/>
  <c r="AZ21" i="5"/>
  <c r="AZ24" i="5"/>
  <c r="AZ23" i="5"/>
  <c r="AZ20" i="5"/>
  <c r="AZ25" i="5"/>
  <c r="AZ28" i="5"/>
  <c r="AZ26" i="5"/>
  <c r="AZ12" i="5"/>
  <c r="AZ22" i="5"/>
  <c r="AZ10" i="5"/>
</calcChain>
</file>

<file path=xl/sharedStrings.xml><?xml version="1.0" encoding="utf-8"?>
<sst xmlns="http://schemas.openxmlformats.org/spreadsheetml/2006/main" count="1026" uniqueCount="163">
  <si>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</si>
  <si>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</si>
  <si>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</si>
  <si>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</si>
  <si>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</si>
  <si>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</si>
  <si>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</si>
  <si>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</si>
  <si>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</si>
  <si>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</si>
  <si>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</si>
  <si>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</si>
  <si>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</si>
  <si>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</si>
  <si>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</si>
  <si>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</si>
  <si>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</si>
  <si>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</si>
  <si>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</si>
  <si>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</si>
  <si>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</si>
  <si>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</si>
  <si>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</si>
  <si>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</si>
  <si>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</si>
  <si>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</si>
  <si>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</si>
  <si>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</si>
  <si>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</si>
  <si>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</si>
  <si>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</si>
  <si>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</si>
  <si>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</si>
  <si>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</si>
  <si>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</si>
  <si>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</si>
  <si>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</si>
  <si>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</si>
  <si>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</si>
  <si>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</si>
  <si>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</si>
  <si>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</si>
  <si>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</si>
  <si>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</si>
  <si>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</si>
  <si>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</si>
  <si>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</si>
  <si>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</si>
  <si>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</si>
  <si>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</si>
  <si>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</si>
  <si>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</si>
  <si>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</si>
  <si>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</si>
  <si>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</si>
  <si>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</si>
  <si>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</si>
  <si>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</si>
  <si>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</si>
  <si>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</si>
  <si>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</si>
  <si>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</si>
  <si>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</si>
  <si>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</si>
  <si>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</si>
  <si>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</si>
  <si>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</si>
  <si>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</si>
  <si>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</si>
  <si>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</si>
  <si>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</si>
  <si>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</si>
  <si>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</si>
  <si>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</si>
  <si>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</si>
  <si>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</si>
  <si>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</si>
  <si>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</si>
  <si>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</si>
  <si>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</si>
  <si>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</si>
  <si>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</si>
  <si>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</si>
  <si>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</si>
  <si>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</si>
  <si>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</si>
  <si>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</si>
  <si>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</si>
  <si>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</si>
  <si>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</si>
  <si>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</si>
  <si>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</si>
  <si>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</si>
  <si>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</si>
  <si>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</si>
  <si>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</si>
  <si>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</si>
  <si>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</si>
  <si>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</si>
  <si>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</si>
  <si>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</si>
  <si>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</si>
  <si>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</si>
  <si>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</si>
  <si>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</si>
  <si>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</si>
  <si>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</si>
  <si>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</si>
  <si>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</si>
  <si>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</si>
  <si>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</si>
  <si>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</si>
  <si>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</si>
  <si>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</si>
  <si>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</si>
  <si>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</si>
  <si>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</si>
  <si>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</si>
  <si>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</si>
  <si>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</si>
  <si>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POINTS
CLASSEMENT DES ENTRAINEMENTS</t>
  </si>
  <si>
    <t>GREENSOME</t>
  </si>
  <si>
    <t>NOM DES EQUIPES 2019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</si>
  <si>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</si>
  <si>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</si>
  <si>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</si>
  <si>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</si>
  <si>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</si>
  <si>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</si>
  <si>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</si>
  <si>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</si>
  <si>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</si>
  <si>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</si>
  <si>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</si>
  <si>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</si>
  <si>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</si>
  <si>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</si>
  <si>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</si>
  <si>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N°</t>
  </si>
  <si>
    <t>Classement</t>
  </si>
  <si>
    <t>Classement Général</t>
  </si>
  <si>
    <t>CLASSEMENT CHALLENGE DES ECOLES DE GOLF 2019</t>
  </si>
  <si>
    <t>MARSEILLE LA SALETTE</t>
  </si>
  <si>
    <t>AIX MARSEILLE</t>
  </si>
  <si>
    <t>MIRAMAS</t>
  </si>
  <si>
    <t>LA CABRE D'OR</t>
  </si>
  <si>
    <t>MANVILLE</t>
  </si>
  <si>
    <t>AIX GOLF ACADEMIE</t>
  </si>
  <si>
    <t>SAINTE VICTOIRE</t>
  </si>
  <si>
    <t>ECOLE DE L'AIR</t>
  </si>
  <si>
    <t>AIX EN PROVENCE</t>
  </si>
  <si>
    <t>PONT ROYAL - LA DURANCE</t>
  </si>
  <si>
    <t>ETAPE 1 - GOLF D'AIX EN PROVENCE - NET</t>
  </si>
  <si>
    <t>ETAPE 2 - GOLF DE LA CABRE D OR - NET</t>
  </si>
  <si>
    <t>ETAPE 4 - GOLF DE  L'ECOLE DE L'AIR -NET</t>
  </si>
  <si>
    <t>ETAPE 3 - AIX GOLF ACADEMIE - NET</t>
  </si>
  <si>
    <t>ETAPE 5 - GOLF DE AIX MARSEILLE - NET</t>
  </si>
  <si>
    <t>ETAPE 6 - GOLF DE PONT ROYAL</t>
  </si>
  <si>
    <t>ETAPE 7 - GOLF DE DU DOMAINE DE MANVILLE</t>
  </si>
  <si>
    <t>ETAPE 8 - GOLF DE OUEST PROVENCE MIRAMAS</t>
  </si>
  <si>
    <t>net</t>
  </si>
  <si>
    <t>ETAPE 9 - GOLF DE SAINTE VICTOIRE</t>
  </si>
  <si>
    <t>ETAPE 10 - GOLF DE LA SALETTE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</si>
</sst>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3" fillId="45" borderId="15" xfId="0" applyFont="1" applyFill="1" applyBorder="1" applyAlignment="1">
      <alignment horizontal="center" vertical="center" wrapText="1"/>
    </xf>
    <xf numFmtId="0" fontId="20" fillId="45" borderId="5" xfId="0" applyFont="1" applyFill="1" applyBorder="1" applyAlignment="1">
      <alignment horizontal="center" vertical="center" wrapText="1"/>
    </xf>
    <xf numFmtId="166" fontId="37" fillId="45" borderId="5" xfId="0" applyNumberFormat="1" applyFont="1" applyFill="1" applyBorder="1" applyAlignment="1">
      <alignment horizontal="center" vertical="center"/>
    </xf>
    <xf numFmtId="0" fontId="0" fillId="45" borderId="0" xfId="0" applyFill="1" applyAlignment="1">
      <alignment horizontal="center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55000000000000004">
      <c r="A1" s="155" t="s">
        <v>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</row>
    <row r="2" spans="1:71" ht="15.75" x14ac:dyDescent="0.25">
      <c r="A2" s="167"/>
      <c r="B2" s="167"/>
      <c r="C2" s="167"/>
      <c r="D2" s="156" t="s">
        <v>3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  <c r="P2" s="159" t="s">
        <v>2</v>
      </c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  <c r="AB2" s="164" t="s">
        <v>6</v>
      </c>
      <c r="AC2" s="165"/>
      <c r="AD2" s="165"/>
      <c r="AE2" s="165"/>
      <c r="AF2" s="165"/>
      <c r="AG2" s="165"/>
      <c r="AH2" s="165"/>
      <c r="AI2" s="166"/>
      <c r="AJ2" s="196" t="s">
        <v>5</v>
      </c>
      <c r="AK2" s="197"/>
      <c r="AL2" s="197"/>
      <c r="AM2" s="197"/>
      <c r="AN2" s="197"/>
      <c r="AO2" s="197"/>
      <c r="AP2" s="197"/>
      <c r="AQ2" s="197"/>
      <c r="AR2" s="197"/>
      <c r="AS2" s="198"/>
      <c r="AT2" s="190" t="s">
        <v>25</v>
      </c>
      <c r="AU2" s="191"/>
      <c r="AV2" s="191"/>
      <c r="AW2" s="192"/>
      <c r="AX2" s="183" t="s">
        <v>26</v>
      </c>
      <c r="AY2" s="183"/>
      <c r="AZ2" s="183"/>
      <c r="BA2" s="183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25">
      <c r="A3" s="167"/>
      <c r="B3" s="167"/>
      <c r="C3" s="167"/>
      <c r="D3" s="168"/>
      <c r="E3" s="169"/>
      <c r="F3" s="25"/>
      <c r="G3" s="25"/>
      <c r="H3" s="25"/>
      <c r="I3" s="25"/>
      <c r="J3" s="25"/>
      <c r="K3" s="25"/>
      <c r="L3" s="173"/>
      <c r="M3" s="173"/>
      <c r="N3" s="173"/>
      <c r="O3" s="174"/>
      <c r="P3" s="46"/>
      <c r="Q3" s="33"/>
      <c r="R3" s="33"/>
      <c r="S3" s="33"/>
      <c r="T3" s="33"/>
      <c r="U3" s="33"/>
      <c r="V3" s="33"/>
      <c r="W3" s="33"/>
      <c r="X3" s="171"/>
      <c r="Y3" s="171"/>
      <c r="Z3" s="171"/>
      <c r="AA3" s="172"/>
      <c r="AB3" s="170"/>
      <c r="AC3" s="162"/>
      <c r="AD3" s="162"/>
      <c r="AE3" s="162"/>
      <c r="AF3" s="162"/>
      <c r="AG3" s="162"/>
      <c r="AH3" s="162"/>
      <c r="AI3" s="163"/>
      <c r="AJ3" s="188"/>
      <c r="AK3" s="189"/>
      <c r="AL3" s="189"/>
      <c r="AM3" s="189"/>
      <c r="AN3" s="189"/>
      <c r="AO3" s="189"/>
      <c r="AP3" s="189"/>
      <c r="AQ3" s="189"/>
      <c r="AR3" s="189"/>
      <c r="AS3" s="59"/>
      <c r="AT3" s="193"/>
      <c r="AU3" s="194"/>
      <c r="AV3" s="194"/>
      <c r="AW3" s="195"/>
      <c r="AX3" s="199">
        <v>41609</v>
      </c>
      <c r="AY3" s="200"/>
      <c r="AZ3" s="200"/>
      <c r="BA3" s="201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7" t="s">
        <v>93</v>
      </c>
      <c r="O4" s="178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75" t="s">
        <v>12</v>
      </c>
      <c r="AA4" s="176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6" t="s">
        <v>12</v>
      </c>
      <c r="AI4" s="187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84" t="s">
        <v>93</v>
      </c>
      <c r="AS4" s="185"/>
      <c r="AT4" s="70" t="s">
        <v>95</v>
      </c>
      <c r="AU4" s="71" t="s">
        <v>94</v>
      </c>
      <c r="AV4" s="179" t="s">
        <v>93</v>
      </c>
      <c r="AW4" s="180"/>
      <c r="AX4" s="19" t="s">
        <v>91</v>
      </c>
      <c r="AY4" s="20" t="s">
        <v>92</v>
      </c>
      <c r="AZ4" s="181" t="s">
        <v>28</v>
      </c>
      <c r="BA4" s="182"/>
    </row>
    <row r="5" spans="1:71" ht="15" customHeight="1" x14ac:dyDescent="0.2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6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5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8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79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0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1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2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3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x14ac:dyDescent="0.2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6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7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8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79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0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1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2" t="s">
        <v>27</v>
      </c>
      <c r="AX6" s="18">
        <f t="shared" ca="1" si="17"/>
        <v>9</v>
      </c>
      <c r="AY6" s="14">
        <f t="shared" ca="1" si="18"/>
        <v>9</v>
      </c>
      <c r="AZ6" s="83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x14ac:dyDescent="0.2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6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7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8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79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0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1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2" t="s">
        <v>27</v>
      </c>
      <c r="AX7" s="18">
        <f t="shared" ca="1" si="17"/>
        <v>26</v>
      </c>
      <c r="AY7" s="14">
        <f t="shared" ca="1" si="18"/>
        <v>1</v>
      </c>
      <c r="AZ7" s="83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x14ac:dyDescent="0.2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6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7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8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79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0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1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2" t="s">
        <v>27</v>
      </c>
      <c r="AX8" s="18">
        <f t="shared" ca="1" si="17"/>
        <v>13</v>
      </c>
      <c r="AY8" s="14">
        <f t="shared" ca="1" si="18"/>
        <v>7</v>
      </c>
      <c r="AZ8" s="83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x14ac:dyDescent="0.2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6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7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8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79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0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1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2" t="s">
        <v>27</v>
      </c>
      <c r="AX9" s="18">
        <f t="shared" ca="1" si="17"/>
        <v>13</v>
      </c>
      <c r="AY9" s="14">
        <f t="shared" ca="1" si="18"/>
        <v>7</v>
      </c>
      <c r="AZ9" s="83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x14ac:dyDescent="0.2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6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7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8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79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0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1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2" t="s">
        <v>27</v>
      </c>
      <c r="AX10" s="18">
        <f t="shared" ca="1" si="17"/>
        <v>20</v>
      </c>
      <c r="AY10" s="14">
        <f t="shared" ca="1" si="18"/>
        <v>2</v>
      </c>
      <c r="AZ10" s="83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x14ac:dyDescent="0.2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6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7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8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79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0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1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2" t="s">
        <v>27</v>
      </c>
      <c r="AX11" s="18">
        <f t="shared" ca="1" si="17"/>
        <v>1.5</v>
      </c>
      <c r="AY11" s="14">
        <f t="shared" ca="1" si="18"/>
        <v>12</v>
      </c>
      <c r="AZ11" s="83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x14ac:dyDescent="0.2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6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7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8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79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0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1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2" t="s">
        <v>27</v>
      </c>
      <c r="AX12" s="18">
        <f t="shared" ca="1" si="17"/>
        <v>20</v>
      </c>
      <c r="AY12" s="14">
        <f t="shared" ca="1" si="18"/>
        <v>2</v>
      </c>
      <c r="AZ12" s="83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x14ac:dyDescent="0.2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6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7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8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79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0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1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2" t="s">
        <v>27</v>
      </c>
      <c r="AX13" s="18">
        <f t="shared" ca="1" si="17"/>
        <v>1.5</v>
      </c>
      <c r="AY13" s="14">
        <f t="shared" ca="1" si="18"/>
        <v>12</v>
      </c>
      <c r="AZ13" s="83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x14ac:dyDescent="0.2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6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7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8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79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0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1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2" t="s">
        <v>27</v>
      </c>
      <c r="AX14" s="18">
        <f t="shared" ca="1" si="17"/>
        <v>0</v>
      </c>
      <c r="AY14" s="14" t="str">
        <f t="shared" ca="1" si="18"/>
        <v/>
      </c>
      <c r="AZ14" s="83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x14ac:dyDescent="0.2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6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7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8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79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0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1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2" t="s">
        <v>27</v>
      </c>
      <c r="AX15" s="18">
        <f t="shared" ca="1" si="17"/>
        <v>0</v>
      </c>
      <c r="AY15" s="14" t="str">
        <f t="shared" ca="1" si="18"/>
        <v/>
      </c>
      <c r="AZ15" s="83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x14ac:dyDescent="0.2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6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7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8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79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0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1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2" t="s">
        <v>27</v>
      </c>
      <c r="AX16" s="18">
        <f t="shared" ca="1" si="17"/>
        <v>0</v>
      </c>
      <c r="AY16" s="14" t="str">
        <f t="shared" ca="1" si="18"/>
        <v/>
      </c>
      <c r="AZ16" s="83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x14ac:dyDescent="0.2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6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7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8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79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0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1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2" t="s">
        <v>27</v>
      </c>
      <c r="AX17" s="18">
        <f t="shared" ca="1" si="17"/>
        <v>9</v>
      </c>
      <c r="AY17" s="14">
        <f t="shared" ca="1" si="18"/>
        <v>9</v>
      </c>
      <c r="AZ17" s="83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x14ac:dyDescent="0.2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6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7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8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79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0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1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2" t="s">
        <v>27</v>
      </c>
      <c r="AX18" s="18">
        <f t="shared" ca="1" si="17"/>
        <v>6</v>
      </c>
      <c r="AY18" s="14">
        <f t="shared" ca="1" si="18"/>
        <v>11</v>
      </c>
      <c r="AZ18" s="83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x14ac:dyDescent="0.2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6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7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8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79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0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1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2" t="s">
        <v>27</v>
      </c>
      <c r="AX19" s="18">
        <f t="shared" ca="1" si="17"/>
        <v>1.5</v>
      </c>
      <c r="AY19" s="14">
        <f t="shared" ca="1" si="18"/>
        <v>12</v>
      </c>
      <c r="AZ19" s="83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x14ac:dyDescent="0.2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6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7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8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79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0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1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2" t="s">
        <v>27</v>
      </c>
      <c r="AX20" s="18">
        <f t="shared" ca="1" si="17"/>
        <v>0</v>
      </c>
      <c r="AY20" s="14" t="str">
        <f t="shared" ca="1" si="18"/>
        <v/>
      </c>
      <c r="AZ20" s="83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x14ac:dyDescent="0.2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6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7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8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79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0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1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2" t="s">
        <v>27</v>
      </c>
      <c r="AX21" s="18">
        <f t="shared" ca="1" si="17"/>
        <v>1.5</v>
      </c>
      <c r="AY21" s="14">
        <f t="shared" ca="1" si="18"/>
        <v>12</v>
      </c>
      <c r="AZ21" s="83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x14ac:dyDescent="0.2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6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7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8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79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0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1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2" t="s">
        <v>27</v>
      </c>
      <c r="AX22" s="18">
        <f t="shared" ca="1" si="17"/>
        <v>20</v>
      </c>
      <c r="AY22" s="14">
        <f t="shared" ca="1" si="18"/>
        <v>2</v>
      </c>
      <c r="AZ22" s="83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x14ac:dyDescent="0.2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6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7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8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79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0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1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2" t="s">
        <v>27</v>
      </c>
      <c r="AX23" s="18">
        <f t="shared" ca="1" si="17"/>
        <v>20</v>
      </c>
      <c r="AY23" s="14">
        <f t="shared" ca="1" si="18"/>
        <v>2</v>
      </c>
      <c r="AZ23" s="83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x14ac:dyDescent="0.2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6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7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8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79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0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1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2" t="s">
        <v>27</v>
      </c>
      <c r="AX24" s="18">
        <f t="shared" ca="1" si="17"/>
        <v>0</v>
      </c>
      <c r="AY24" s="14" t="str">
        <f t="shared" ca="1" si="18"/>
        <v/>
      </c>
      <c r="AZ24" s="83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6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7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8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79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0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1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2" t="s">
        <v>27</v>
      </c>
      <c r="AX25" s="18">
        <f t="shared" ca="1" si="17"/>
        <v>0</v>
      </c>
      <c r="AY25" s="14" t="str">
        <f t="shared" ca="1" si="18"/>
        <v/>
      </c>
      <c r="AZ25" s="83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6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7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8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79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0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1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2" t="s">
        <v>27</v>
      </c>
      <c r="AX26" s="18">
        <f t="shared" ca="1" si="17"/>
        <v>0</v>
      </c>
      <c r="AY26" s="14" t="str">
        <f t="shared" ca="1" si="18"/>
        <v/>
      </c>
      <c r="AZ26" s="83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6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7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8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79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0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1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2" t="s">
        <v>27</v>
      </c>
      <c r="AX27" s="18">
        <f t="shared" ca="1" si="17"/>
        <v>0</v>
      </c>
      <c r="AY27" s="14" t="str">
        <f t="shared" ca="1" si="18"/>
        <v/>
      </c>
      <c r="AZ27" s="83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6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7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8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79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0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1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2" t="s">
        <v>27</v>
      </c>
      <c r="AX28" s="18">
        <f t="shared" ca="1" si="17"/>
        <v>0</v>
      </c>
      <c r="AY28" s="14" t="str">
        <f t="shared" ca="1" si="18"/>
        <v/>
      </c>
      <c r="AZ28" s="83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I15" sqref="I15"/>
    </sheetView>
  </sheetViews>
  <sheetFormatPr baseColWidth="10" defaultRowHeight="15" x14ac:dyDescent="0.25"/>
  <cols>
    <col min="1" max="1" width="11.42578125" style="112"/>
    <col min="2" max="2" width="30.42578125" style="112" customWidth="1"/>
    <col min="3" max="3" width="4.140625" style="112" customWidth="1"/>
    <col min="4" max="4" width="23.7109375" style="112" customWidth="1"/>
    <col min="5" max="5" width="22.28515625" style="112" customWidth="1"/>
    <col min="6" max="6" width="21.85546875" style="112" bestFit="1" customWidth="1"/>
    <col min="7" max="7" width="30.42578125" style="112" customWidth="1"/>
    <col min="8" max="8" width="16" style="112" hidden="1" customWidth="1"/>
    <col min="9" max="9" width="12.5703125" style="112" customWidth="1"/>
    <col min="10" max="10" width="11.5703125" style="112" customWidth="1"/>
    <col min="11" max="11" width="13.140625" style="112" customWidth="1"/>
    <col min="12" max="16384" width="11.42578125" style="112"/>
  </cols>
  <sheetData>
    <row r="1" spans="1:13" ht="36" x14ac:dyDescent="0.55000000000000004">
      <c r="B1" s="204" t="s">
        <v>157</v>
      </c>
      <c r="C1" s="204"/>
      <c r="D1" s="204"/>
      <c r="E1" s="204"/>
      <c r="F1" s="204"/>
      <c r="G1" s="204"/>
      <c r="H1" s="204"/>
      <c r="I1" s="204"/>
      <c r="J1" s="204"/>
      <c r="K1" s="204"/>
      <c r="L1" s="111"/>
      <c r="M1" s="111"/>
    </row>
    <row r="2" spans="1:13" s="114" customFormat="1" ht="56.25" x14ac:dyDescent="0.25">
      <c r="B2" s="129" t="s">
        <v>0</v>
      </c>
      <c r="C2" s="129" t="s">
        <v>126</v>
      </c>
      <c r="D2" s="130" t="s">
        <v>123</v>
      </c>
      <c r="E2" s="127" t="s">
        <v>124</v>
      </c>
      <c r="F2" s="128" t="s">
        <v>121</v>
      </c>
      <c r="G2" s="131" t="s">
        <v>125</v>
      </c>
      <c r="H2" s="115" t="s">
        <v>137</v>
      </c>
      <c r="I2" s="115" t="s">
        <v>92</v>
      </c>
      <c r="J2" s="202" t="s">
        <v>120</v>
      </c>
      <c r="K2" s="203"/>
    </row>
    <row r="3" spans="1:13" s="125" customFormat="1" ht="21" x14ac:dyDescent="0.25">
      <c r="B3" s="120" t="str">
        <f>VLOOKUP(C3,'LISTING EQUIPES'!$A$2:$B$15,2)</f>
        <v>MARSEILLE LA SALETTE</v>
      </c>
      <c r="C3" s="143">
        <v>1</v>
      </c>
      <c r="D3" s="144">
        <v>26</v>
      </c>
      <c r="E3" s="145">
        <v>29</v>
      </c>
      <c r="F3" s="146">
        <v>150</v>
      </c>
      <c r="G3" s="121">
        <f>IF(OR(COUNTA(D3:E3)=1,D3=0,E3=0),D3+E3+F3,D3+E3+F3-MAX(D3:E3))</f>
        <v>176</v>
      </c>
      <c r="H3" s="122">
        <f t="shared" ref="H3:H16" si="0">IF(G3=0,"",RANK(G3,$G$3:$G$17,1))</f>
        <v>11</v>
      </c>
      <c r="I3" s="122">
        <f t="shared" ref="I3:I16" ca="1" si="1">IF(G3=0,"",RANK(J3,$J$3:$J$17,0))</f>
        <v>3</v>
      </c>
      <c r="J3" s="123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6</v>
      </c>
      <c r="K3" s="124" t="s">
        <v>27</v>
      </c>
      <c r="M3" s="114"/>
    </row>
    <row r="4" spans="1:13" s="125" customFormat="1" ht="21" x14ac:dyDescent="0.25">
      <c r="B4" s="120" t="str">
        <f>VLOOKUP(C4,'LISTING EQUIPES'!$A$2:$B$15,2)</f>
        <v>AIX MARSEILLE</v>
      </c>
      <c r="C4" s="143">
        <v>2</v>
      </c>
      <c r="D4" s="147">
        <v>0</v>
      </c>
      <c r="E4" s="145">
        <v>0</v>
      </c>
      <c r="F4" s="146">
        <v>0</v>
      </c>
      <c r="G4" s="121">
        <f t="shared" ref="G4:G16" si="2">IF(OR(COUNTA(D4:E4)=1,D4=0,E4=0),D4+E4+F4,D4+E4+F4-MAX(D4:E4))</f>
        <v>0</v>
      </c>
      <c r="H4" s="122" t="str">
        <f t="shared" si="0"/>
        <v/>
      </c>
      <c r="I4" s="122" t="str">
        <f t="shared" si="1"/>
        <v/>
      </c>
      <c r="J4" s="123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4" t="s">
        <v>27</v>
      </c>
      <c r="M4" s="114"/>
    </row>
    <row r="5" spans="1:13" s="125" customFormat="1" ht="21" x14ac:dyDescent="0.25">
      <c r="B5" s="120" t="str">
        <f>VLOOKUP(C5,'LISTING EQUIPES'!$A$2:$B$15,2)</f>
        <v>MIRAMAS</v>
      </c>
      <c r="C5" s="143">
        <v>3</v>
      </c>
      <c r="D5" s="147">
        <v>25</v>
      </c>
      <c r="E5" s="145">
        <v>32</v>
      </c>
      <c r="F5" s="146">
        <v>150</v>
      </c>
      <c r="G5" s="121">
        <f t="shared" si="2"/>
        <v>175</v>
      </c>
      <c r="H5" s="122">
        <f t="shared" si="0"/>
        <v>10</v>
      </c>
      <c r="I5" s="122">
        <f t="shared" ca="1" si="1"/>
        <v>2</v>
      </c>
      <c r="J5" s="123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24" t="s">
        <v>27</v>
      </c>
    </row>
    <row r="6" spans="1:13" s="125" customFormat="1" ht="21" x14ac:dyDescent="0.25">
      <c r="B6" s="120" t="str">
        <f>VLOOKUP(C6,'LISTING EQUIPES'!$A$2:$B$15,2)</f>
        <v>LA CABRE D'OR</v>
      </c>
      <c r="C6" s="143">
        <v>4</v>
      </c>
      <c r="D6" s="147">
        <v>0</v>
      </c>
      <c r="E6" s="145">
        <v>0</v>
      </c>
      <c r="F6" s="146">
        <v>0</v>
      </c>
      <c r="G6" s="121">
        <f t="shared" si="2"/>
        <v>0</v>
      </c>
      <c r="H6" s="122" t="str">
        <f t="shared" si="0"/>
        <v/>
      </c>
      <c r="I6" s="122" t="str">
        <f t="shared" si="1"/>
        <v/>
      </c>
      <c r="J6" s="123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4" t="s">
        <v>27</v>
      </c>
    </row>
    <row r="7" spans="1:13" s="125" customFormat="1" ht="21" x14ac:dyDescent="0.25">
      <c r="B7" s="120" t="str">
        <f>VLOOKUP(C7,'LISTING EQUIPES'!$A$2:$B$15,2)</f>
        <v>MANVILLE</v>
      </c>
      <c r="C7" s="143">
        <v>5</v>
      </c>
      <c r="D7" s="147">
        <v>0</v>
      </c>
      <c r="E7" s="145">
        <v>0</v>
      </c>
      <c r="F7" s="146">
        <v>0</v>
      </c>
      <c r="G7" s="121">
        <f t="shared" si="2"/>
        <v>0</v>
      </c>
      <c r="H7" s="122" t="str">
        <f t="shared" si="0"/>
        <v/>
      </c>
      <c r="I7" s="122" t="str">
        <f t="shared" si="1"/>
        <v/>
      </c>
      <c r="J7" s="123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4" t="s">
        <v>27</v>
      </c>
    </row>
    <row r="8" spans="1:13" s="125" customFormat="1" ht="21" x14ac:dyDescent="0.25">
      <c r="B8" s="120" t="str">
        <f>VLOOKUP(C8,'LISTING EQUIPES'!$A$2:$B$15,2)</f>
        <v>AIX GOLF ACADEMIE</v>
      </c>
      <c r="C8" s="143">
        <v>6</v>
      </c>
      <c r="D8" s="147">
        <v>0</v>
      </c>
      <c r="E8" s="145">
        <v>0</v>
      </c>
      <c r="F8" s="146">
        <v>0</v>
      </c>
      <c r="G8" s="121">
        <f t="shared" si="2"/>
        <v>0</v>
      </c>
      <c r="H8" s="122" t="str">
        <f t="shared" si="0"/>
        <v/>
      </c>
      <c r="I8" s="122" t="str">
        <f t="shared" si="1"/>
        <v/>
      </c>
      <c r="J8" s="123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4" t="s">
        <v>27</v>
      </c>
    </row>
    <row r="9" spans="1:13" s="125" customFormat="1" ht="21" x14ac:dyDescent="0.25">
      <c r="B9" s="120" t="str">
        <f>VLOOKUP(C9,'LISTING EQUIPES'!$A$2:$B$15,2)</f>
        <v>SAINTE VICTOIRE</v>
      </c>
      <c r="C9" s="143">
        <v>7</v>
      </c>
      <c r="D9" s="147">
        <v>32</v>
      </c>
      <c r="E9" s="145">
        <v>0</v>
      </c>
      <c r="F9" s="146">
        <v>150</v>
      </c>
      <c r="G9" s="121">
        <f t="shared" si="2"/>
        <v>182</v>
      </c>
      <c r="H9" s="122">
        <f t="shared" si="0"/>
        <v>12</v>
      </c>
      <c r="I9" s="122">
        <f t="shared" ca="1" si="1"/>
        <v>4</v>
      </c>
      <c r="J9" s="123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4</v>
      </c>
      <c r="K9" s="124" t="s">
        <v>27</v>
      </c>
    </row>
    <row r="10" spans="1:13" s="125" customFormat="1" ht="21" x14ac:dyDescent="0.25">
      <c r="B10" s="120" t="str">
        <f>VLOOKUP(C10,'LISTING EQUIPES'!$A$2:$B$15,2)</f>
        <v>ECOLE DE L'AIR</v>
      </c>
      <c r="C10" s="143">
        <v>8</v>
      </c>
      <c r="D10" s="147">
        <v>35</v>
      </c>
      <c r="E10" s="145">
        <v>54</v>
      </c>
      <c r="F10" s="146">
        <v>150</v>
      </c>
      <c r="G10" s="121">
        <f t="shared" si="2"/>
        <v>185</v>
      </c>
      <c r="H10" s="122">
        <f t="shared" si="0"/>
        <v>14</v>
      </c>
      <c r="I10" s="122">
        <f t="shared" ca="1" si="1"/>
        <v>6</v>
      </c>
      <c r="J10" s="123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4" t="s">
        <v>27</v>
      </c>
    </row>
    <row r="11" spans="1:13" ht="21" x14ac:dyDescent="0.25">
      <c r="A11" s="125"/>
      <c r="B11" s="120" t="str">
        <f>VLOOKUP(C11,'LISTING EQUIPES'!$A$2:$B$15,2)</f>
        <v>AIX EN PROVENCE</v>
      </c>
      <c r="C11" s="143">
        <v>9</v>
      </c>
      <c r="D11" s="147">
        <v>33</v>
      </c>
      <c r="E11" s="145">
        <v>33</v>
      </c>
      <c r="F11" s="146">
        <v>150</v>
      </c>
      <c r="G11" s="121">
        <f t="shared" si="2"/>
        <v>183</v>
      </c>
      <c r="H11" s="122">
        <f t="shared" si="0"/>
        <v>13</v>
      </c>
      <c r="I11" s="122">
        <f t="shared" ca="1" si="1"/>
        <v>5</v>
      </c>
      <c r="J11" s="123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24" t="s">
        <v>27</v>
      </c>
    </row>
    <row r="12" spans="1:13" ht="21" x14ac:dyDescent="0.25">
      <c r="A12" s="125"/>
      <c r="B12" s="120" t="str">
        <f>VLOOKUP(C12,'LISTING EQUIPES'!$A$2:$B$15,2)</f>
        <v>PONT ROYAL - LA DURANCE</v>
      </c>
      <c r="C12" s="143">
        <v>10</v>
      </c>
      <c r="D12" s="147">
        <v>28</v>
      </c>
      <c r="E12" s="145">
        <v>36</v>
      </c>
      <c r="F12" s="146">
        <v>32</v>
      </c>
      <c r="G12" s="121">
        <f t="shared" si="2"/>
        <v>60</v>
      </c>
      <c r="H12" s="122">
        <f t="shared" si="0"/>
        <v>9</v>
      </c>
      <c r="I12" s="122">
        <f t="shared" ca="1" si="1"/>
        <v>1</v>
      </c>
      <c r="J12" s="123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10</v>
      </c>
      <c r="K12" s="124" t="s">
        <v>27</v>
      </c>
    </row>
    <row r="13" spans="1:13" ht="21" x14ac:dyDescent="0.25">
      <c r="A13" s="125"/>
      <c r="B13" s="120">
        <f>VLOOKUP(C13,'LISTING EQUIPES'!$A$2:$B$15,2)</f>
        <v>0</v>
      </c>
      <c r="C13" s="143">
        <v>11</v>
      </c>
      <c r="D13" s="147"/>
      <c r="E13" s="145"/>
      <c r="F13" s="146"/>
      <c r="G13" s="121">
        <f t="shared" si="2"/>
        <v>0</v>
      </c>
      <c r="H13" s="122" t="str">
        <f t="shared" si="0"/>
        <v/>
      </c>
      <c r="I13" s="122" t="str">
        <f t="shared" si="1"/>
        <v/>
      </c>
      <c r="J13" s="123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4" t="s">
        <v>27</v>
      </c>
    </row>
    <row r="14" spans="1:13" ht="21" x14ac:dyDescent="0.25">
      <c r="A14" s="125"/>
      <c r="B14" s="120">
        <f>VLOOKUP(C14,'LISTING EQUIPES'!$A$2:$B$15,2)</f>
        <v>0</v>
      </c>
      <c r="C14" s="143">
        <v>12</v>
      </c>
      <c r="D14" s="148"/>
      <c r="E14" s="145"/>
      <c r="F14" s="146"/>
      <c r="G14" s="121">
        <f t="shared" si="2"/>
        <v>0</v>
      </c>
      <c r="H14" s="122" t="str">
        <f t="shared" si="0"/>
        <v/>
      </c>
      <c r="I14" s="122" t="str">
        <f t="shared" si="1"/>
        <v/>
      </c>
      <c r="J14" s="123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4" t="s">
        <v>27</v>
      </c>
    </row>
    <row r="15" spans="1:13" ht="21" x14ac:dyDescent="0.25">
      <c r="A15" s="125"/>
      <c r="B15" s="120">
        <f>VLOOKUP(C15,'LISTING EQUIPES'!$A$2:$B$15,2)</f>
        <v>0</v>
      </c>
      <c r="C15" s="143">
        <v>13</v>
      </c>
      <c r="D15" s="147"/>
      <c r="E15" s="145"/>
      <c r="F15" s="146"/>
      <c r="G15" s="121">
        <f t="shared" si="2"/>
        <v>0</v>
      </c>
      <c r="H15" s="122" t="str">
        <f t="shared" si="0"/>
        <v/>
      </c>
      <c r="I15" s="122" t="str">
        <f t="shared" si="1"/>
        <v/>
      </c>
      <c r="J15" s="123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4" t="s">
        <v>27</v>
      </c>
    </row>
    <row r="16" spans="1:13" ht="21" x14ac:dyDescent="0.25">
      <c r="A16" s="125"/>
      <c r="B16" s="120">
        <f>VLOOKUP(C16,'LISTING EQUIPES'!$A$2:$B$15,2)</f>
        <v>0</v>
      </c>
      <c r="C16" s="143">
        <v>14</v>
      </c>
      <c r="D16" s="147"/>
      <c r="E16" s="145"/>
      <c r="F16" s="146"/>
      <c r="G16" s="121">
        <f t="shared" si="2"/>
        <v>0</v>
      </c>
      <c r="H16" s="122" t="str">
        <f t="shared" si="0"/>
        <v/>
      </c>
      <c r="I16" s="122" t="str">
        <f t="shared" si="1"/>
        <v/>
      </c>
      <c r="J16" s="123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4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G9" sqref="G9"/>
    </sheetView>
  </sheetViews>
  <sheetFormatPr baseColWidth="10" defaultRowHeight="15" x14ac:dyDescent="0.25"/>
  <cols>
    <col min="1" max="1" width="11.42578125" style="112"/>
    <col min="2" max="2" width="30.42578125" style="112" customWidth="1"/>
    <col min="3" max="3" width="4.140625" style="112" customWidth="1"/>
    <col min="4" max="4" width="23.7109375" style="112" customWidth="1"/>
    <col min="5" max="5" width="22.28515625" style="112" customWidth="1"/>
    <col min="6" max="6" width="21.85546875" style="112" bestFit="1" customWidth="1"/>
    <col min="7" max="7" width="30.42578125" style="112" customWidth="1"/>
    <col min="8" max="8" width="16" style="112" hidden="1" customWidth="1"/>
    <col min="9" max="9" width="12.5703125" style="112" customWidth="1"/>
    <col min="10" max="10" width="11.5703125" style="112" customWidth="1"/>
    <col min="11" max="11" width="13.140625" style="112" customWidth="1"/>
    <col min="12" max="16384" width="11.42578125" style="112"/>
  </cols>
  <sheetData>
    <row r="1" spans="1:13" ht="36" x14ac:dyDescent="0.55000000000000004">
      <c r="B1" s="204" t="s">
        <v>158</v>
      </c>
      <c r="C1" s="204"/>
      <c r="D1" s="204"/>
      <c r="E1" s="204"/>
      <c r="F1" s="204"/>
      <c r="G1" s="204"/>
      <c r="H1" s="204"/>
      <c r="I1" s="204"/>
      <c r="J1" s="204"/>
      <c r="K1" s="204"/>
      <c r="L1" s="111"/>
      <c r="M1" s="111"/>
    </row>
    <row r="2" spans="1:13" s="114" customFormat="1" ht="56.25" x14ac:dyDescent="0.25">
      <c r="B2" s="129" t="s">
        <v>0</v>
      </c>
      <c r="C2" s="129" t="s">
        <v>126</v>
      </c>
      <c r="D2" s="130" t="s">
        <v>123</v>
      </c>
      <c r="E2" s="127" t="s">
        <v>124</v>
      </c>
      <c r="F2" s="128" t="s">
        <v>121</v>
      </c>
      <c r="G2" s="131" t="s">
        <v>125</v>
      </c>
      <c r="H2" s="115" t="s">
        <v>137</v>
      </c>
      <c r="I2" s="115" t="s">
        <v>92</v>
      </c>
      <c r="J2" s="202" t="s">
        <v>120</v>
      </c>
      <c r="K2" s="203"/>
    </row>
    <row r="3" spans="1:13" s="125" customFormat="1" ht="21" x14ac:dyDescent="0.25">
      <c r="B3" s="120" t="str">
        <f>VLOOKUP(C3,'LISTING EQUIPES'!$A$2:$B$15,2)</f>
        <v>MARSEILLE LA SALETTE</v>
      </c>
      <c r="C3" s="143">
        <v>1</v>
      </c>
      <c r="D3" s="144">
        <v>37</v>
      </c>
      <c r="E3" s="145">
        <v>39</v>
      </c>
      <c r="F3" s="146">
        <v>43</v>
      </c>
      <c r="G3" s="121">
        <f>IF(OR(COUNTA(D3:E3)=1,D3=0,E3=0),D3+E3+F3,D3+E3+F3-MAX(D3:E3))</f>
        <v>80</v>
      </c>
      <c r="H3" s="122">
        <f t="shared" ref="H3:H16" si="0">IF(G3=0,"",RANK(G3,$G$3:$G$17,1))</f>
        <v>8</v>
      </c>
      <c r="I3" s="122">
        <f t="shared" ref="I3:I16" ca="1" si="1">IF(G3=0,"",RANK(J3,$J$3:$J$17,0))</f>
        <v>2</v>
      </c>
      <c r="J3" s="123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11</v>
      </c>
      <c r="K3" s="124" t="s">
        <v>27</v>
      </c>
      <c r="M3" s="114"/>
    </row>
    <row r="4" spans="1:13" s="125" customFormat="1" ht="21" x14ac:dyDescent="0.25">
      <c r="B4" s="120" t="str">
        <f>VLOOKUP(C4,'LISTING EQUIPES'!$A$2:$B$15,2)</f>
        <v>AIX MARSEILLE</v>
      </c>
      <c r="C4" s="143">
        <v>2</v>
      </c>
      <c r="D4" s="147">
        <v>0</v>
      </c>
      <c r="E4" s="145">
        <v>0</v>
      </c>
      <c r="F4" s="146">
        <v>0</v>
      </c>
      <c r="G4" s="121">
        <f t="shared" ref="G4:G16" si="2">IF(OR(COUNTA(D4:E4)=1,D4=0,E4=0),D4+E4+F4,D4+E4+F4-MAX(D4:E4))</f>
        <v>0</v>
      </c>
      <c r="H4" s="122" t="str">
        <f t="shared" si="0"/>
        <v/>
      </c>
      <c r="I4" s="122" t="str">
        <f t="shared" si="1"/>
        <v/>
      </c>
      <c r="J4" s="123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4" t="s">
        <v>27</v>
      </c>
      <c r="M4" s="114"/>
    </row>
    <row r="5" spans="1:13" s="125" customFormat="1" ht="21" x14ac:dyDescent="0.25">
      <c r="B5" s="120" t="str">
        <f>VLOOKUP(C5,'LISTING EQUIPES'!$A$2:$B$15,2)</f>
        <v>MIRAMAS</v>
      </c>
      <c r="C5" s="143">
        <v>3</v>
      </c>
      <c r="D5" s="147">
        <v>36</v>
      </c>
      <c r="E5" s="145">
        <v>39</v>
      </c>
      <c r="F5" s="146">
        <v>44</v>
      </c>
      <c r="G5" s="121">
        <f t="shared" si="2"/>
        <v>80</v>
      </c>
      <c r="H5" s="122">
        <f t="shared" si="0"/>
        <v>8</v>
      </c>
      <c r="I5" s="122">
        <f t="shared" ca="1" si="1"/>
        <v>2</v>
      </c>
      <c r="J5" s="123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11</v>
      </c>
      <c r="K5" s="124" t="s">
        <v>27</v>
      </c>
    </row>
    <row r="6" spans="1:13" s="125" customFormat="1" ht="21" x14ac:dyDescent="0.25">
      <c r="B6" s="120" t="str">
        <f>VLOOKUP(C6,'LISTING EQUIPES'!$A$2:$B$15,2)</f>
        <v>LA CABRE D'OR</v>
      </c>
      <c r="C6" s="143">
        <v>4</v>
      </c>
      <c r="D6" s="147">
        <v>36</v>
      </c>
      <c r="E6" s="145"/>
      <c r="F6" s="146">
        <v>42</v>
      </c>
      <c r="G6" s="121">
        <f t="shared" si="2"/>
        <v>78</v>
      </c>
      <c r="H6" s="122">
        <f t="shared" si="0"/>
        <v>7</v>
      </c>
      <c r="I6" s="122">
        <f t="shared" ca="1" si="1"/>
        <v>1</v>
      </c>
      <c r="J6" s="123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14</v>
      </c>
      <c r="K6" s="124" t="s">
        <v>27</v>
      </c>
    </row>
    <row r="7" spans="1:13" s="125" customFormat="1" ht="21" x14ac:dyDescent="0.25">
      <c r="B7" s="120" t="str">
        <f>VLOOKUP(C7,'LISTING EQUIPES'!$A$2:$B$15,2)</f>
        <v>MANVILLE</v>
      </c>
      <c r="C7" s="143">
        <v>5</v>
      </c>
      <c r="D7" s="147">
        <v>37</v>
      </c>
      <c r="E7" s="145">
        <v>39</v>
      </c>
      <c r="F7" s="146">
        <v>46</v>
      </c>
      <c r="G7" s="121">
        <f t="shared" si="2"/>
        <v>83</v>
      </c>
      <c r="H7" s="122">
        <f t="shared" si="0"/>
        <v>10</v>
      </c>
      <c r="I7" s="122">
        <f t="shared" ca="1" si="1"/>
        <v>4</v>
      </c>
      <c r="J7" s="123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7</v>
      </c>
      <c r="K7" s="124" t="s">
        <v>27</v>
      </c>
    </row>
    <row r="8" spans="1:13" s="125" customFormat="1" ht="21" x14ac:dyDescent="0.25">
      <c r="B8" s="120" t="str">
        <f>VLOOKUP(C8,'LISTING EQUIPES'!$A$2:$B$15,2)</f>
        <v>AIX GOLF ACADEMIE</v>
      </c>
      <c r="C8" s="143">
        <v>6</v>
      </c>
      <c r="D8" s="147">
        <v>45</v>
      </c>
      <c r="E8" s="145">
        <v>50</v>
      </c>
      <c r="F8" s="146">
        <v>43</v>
      </c>
      <c r="G8" s="121">
        <f t="shared" si="2"/>
        <v>88</v>
      </c>
      <c r="H8" s="122">
        <f t="shared" si="0"/>
        <v>12</v>
      </c>
      <c r="I8" s="122">
        <f t="shared" ca="1" si="1"/>
        <v>6</v>
      </c>
      <c r="J8" s="123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4" t="s">
        <v>27</v>
      </c>
    </row>
    <row r="9" spans="1:13" s="125" customFormat="1" ht="21" x14ac:dyDescent="0.25">
      <c r="B9" s="120" t="str">
        <f>VLOOKUP(C9,'LISTING EQUIPES'!$A$2:$B$15,2)</f>
        <v>SAINTE VICTOIRE</v>
      </c>
      <c r="C9" s="143">
        <v>7</v>
      </c>
      <c r="D9" s="147">
        <v>39</v>
      </c>
      <c r="E9" s="145">
        <v>0</v>
      </c>
      <c r="F9" s="146">
        <v>150</v>
      </c>
      <c r="G9" s="121">
        <f t="shared" si="2"/>
        <v>189</v>
      </c>
      <c r="H9" s="122">
        <f t="shared" si="0"/>
        <v>14</v>
      </c>
      <c r="I9" s="122">
        <f t="shared" ca="1" si="1"/>
        <v>8</v>
      </c>
      <c r="J9" s="123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4" t="s">
        <v>27</v>
      </c>
    </row>
    <row r="10" spans="1:13" s="125" customFormat="1" ht="21" x14ac:dyDescent="0.25">
      <c r="B10" s="120" t="str">
        <f>VLOOKUP(C10,'LISTING EQUIPES'!$A$2:$B$15,2)</f>
        <v>ECOLE DE L'AIR</v>
      </c>
      <c r="C10" s="143">
        <v>8</v>
      </c>
      <c r="D10" s="147"/>
      <c r="E10" s="145"/>
      <c r="F10" s="146"/>
      <c r="G10" s="121">
        <f t="shared" si="2"/>
        <v>0</v>
      </c>
      <c r="H10" s="122" t="str">
        <f t="shared" si="0"/>
        <v/>
      </c>
      <c r="I10" s="122" t="str">
        <f t="shared" si="1"/>
        <v/>
      </c>
      <c r="J10" s="123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4" t="s">
        <v>27</v>
      </c>
    </row>
    <row r="11" spans="1:13" ht="21" x14ac:dyDescent="0.25">
      <c r="A11" s="125"/>
      <c r="B11" s="120" t="str">
        <f>VLOOKUP(C11,'LISTING EQUIPES'!$A$2:$B$15,2)</f>
        <v>AIX EN PROVENCE</v>
      </c>
      <c r="C11" s="143">
        <v>9</v>
      </c>
      <c r="D11" s="147">
        <v>45</v>
      </c>
      <c r="E11" s="145">
        <v>0</v>
      </c>
      <c r="F11" s="146">
        <v>47</v>
      </c>
      <c r="G11" s="121">
        <f t="shared" si="2"/>
        <v>92</v>
      </c>
      <c r="H11" s="122">
        <f t="shared" si="0"/>
        <v>13</v>
      </c>
      <c r="I11" s="122">
        <f t="shared" ca="1" si="1"/>
        <v>7</v>
      </c>
      <c r="J11" s="123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24" t="s">
        <v>27</v>
      </c>
    </row>
    <row r="12" spans="1:13" ht="21" x14ac:dyDescent="0.25">
      <c r="A12" s="125"/>
      <c r="B12" s="120" t="str">
        <f>VLOOKUP(C12,'LISTING EQUIPES'!$A$2:$B$15,2)</f>
        <v>PONT ROYAL - LA DURANCE</v>
      </c>
      <c r="C12" s="143">
        <v>10</v>
      </c>
      <c r="D12" s="147">
        <v>36</v>
      </c>
      <c r="E12" s="145">
        <v>41</v>
      </c>
      <c r="F12" s="146">
        <v>47</v>
      </c>
      <c r="G12" s="121">
        <f t="shared" si="2"/>
        <v>83</v>
      </c>
      <c r="H12" s="122">
        <f t="shared" si="0"/>
        <v>10</v>
      </c>
      <c r="I12" s="122">
        <f t="shared" ca="1" si="1"/>
        <v>4</v>
      </c>
      <c r="J12" s="123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7</v>
      </c>
      <c r="K12" s="124" t="s">
        <v>27</v>
      </c>
    </row>
    <row r="13" spans="1:13" ht="21" x14ac:dyDescent="0.25">
      <c r="A13" s="125"/>
      <c r="B13" s="120">
        <f>VLOOKUP(C13,'LISTING EQUIPES'!$A$2:$B$15,2)</f>
        <v>0</v>
      </c>
      <c r="C13" s="143">
        <v>11</v>
      </c>
      <c r="D13" s="147"/>
      <c r="E13" s="145"/>
      <c r="F13" s="146"/>
      <c r="G13" s="121">
        <f t="shared" si="2"/>
        <v>0</v>
      </c>
      <c r="H13" s="122" t="str">
        <f t="shared" si="0"/>
        <v/>
      </c>
      <c r="I13" s="122" t="str">
        <f t="shared" si="1"/>
        <v/>
      </c>
      <c r="J13" s="123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4" t="s">
        <v>27</v>
      </c>
    </row>
    <row r="14" spans="1:13" ht="21" x14ac:dyDescent="0.25">
      <c r="A14" s="125"/>
      <c r="B14" s="120">
        <f>VLOOKUP(C14,'LISTING EQUIPES'!$A$2:$B$15,2)</f>
        <v>0</v>
      </c>
      <c r="C14" s="143">
        <v>12</v>
      </c>
      <c r="D14" s="148"/>
      <c r="E14" s="145"/>
      <c r="F14" s="146"/>
      <c r="G14" s="121">
        <f t="shared" si="2"/>
        <v>0</v>
      </c>
      <c r="H14" s="122" t="str">
        <f t="shared" si="0"/>
        <v/>
      </c>
      <c r="I14" s="122" t="str">
        <f t="shared" si="1"/>
        <v/>
      </c>
      <c r="J14" s="123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4" t="s">
        <v>27</v>
      </c>
    </row>
    <row r="15" spans="1:13" ht="21" x14ac:dyDescent="0.25">
      <c r="A15" s="125"/>
      <c r="B15" s="120">
        <f>VLOOKUP(C15,'LISTING EQUIPES'!$A$2:$B$15,2)</f>
        <v>0</v>
      </c>
      <c r="C15" s="143">
        <v>13</v>
      </c>
      <c r="D15" s="147"/>
      <c r="E15" s="145"/>
      <c r="F15" s="146"/>
      <c r="G15" s="121">
        <f t="shared" si="2"/>
        <v>0</v>
      </c>
      <c r="H15" s="122" t="str">
        <f t="shared" si="0"/>
        <v/>
      </c>
      <c r="I15" s="122" t="str">
        <f t="shared" si="1"/>
        <v/>
      </c>
      <c r="J15" s="123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4" t="s">
        <v>27</v>
      </c>
    </row>
    <row r="16" spans="1:13" ht="21" x14ac:dyDescent="0.25">
      <c r="A16" s="125"/>
      <c r="B16" s="120">
        <f>VLOOKUP(C16,'LISTING EQUIPES'!$A$2:$B$15,2)</f>
        <v>0</v>
      </c>
      <c r="C16" s="143">
        <v>14</v>
      </c>
      <c r="D16" s="147"/>
      <c r="E16" s="145"/>
      <c r="F16" s="146"/>
      <c r="G16" s="121">
        <f t="shared" si="2"/>
        <v>0</v>
      </c>
      <c r="H16" s="122" t="str">
        <f t="shared" si="0"/>
        <v/>
      </c>
      <c r="I16" s="122" t="str">
        <f t="shared" si="1"/>
        <v/>
      </c>
      <c r="J16" s="123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4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M6" sqref="M6"/>
    </sheetView>
  </sheetViews>
  <sheetFormatPr baseColWidth="10" defaultRowHeight="15" x14ac:dyDescent="0.25"/>
  <cols>
    <col min="1" max="1" width="11.42578125" style="112"/>
    <col min="2" max="2" width="30.42578125" style="112" customWidth="1"/>
    <col min="3" max="3" width="5.7109375" style="112" customWidth="1"/>
    <col min="4" max="4" width="23.7109375" style="112" customWidth="1"/>
    <col min="5" max="5" width="22.28515625" style="112" customWidth="1"/>
    <col min="6" max="6" width="21.85546875" style="112" bestFit="1" customWidth="1"/>
    <col min="7" max="7" width="30.42578125" style="112" customWidth="1"/>
    <col min="8" max="8" width="16" style="112" hidden="1" customWidth="1"/>
    <col min="9" max="9" width="12.5703125" style="112" customWidth="1"/>
    <col min="10" max="10" width="11.5703125" style="112" customWidth="1"/>
    <col min="11" max="11" width="13.140625" style="112" customWidth="1"/>
    <col min="12" max="16384" width="11.42578125" style="112"/>
  </cols>
  <sheetData>
    <row r="1" spans="1:13" ht="36" x14ac:dyDescent="0.55000000000000004">
      <c r="B1" s="204" t="s">
        <v>159</v>
      </c>
      <c r="C1" s="204"/>
      <c r="D1" s="204"/>
      <c r="E1" s="204"/>
      <c r="F1" s="204"/>
      <c r="G1" s="204"/>
      <c r="H1" s="204"/>
      <c r="I1" s="204"/>
      <c r="J1" s="204"/>
      <c r="K1" s="204"/>
      <c r="L1" s="111"/>
      <c r="M1" s="111"/>
    </row>
    <row r="2" spans="1:13" s="114" customFormat="1" ht="56.25" x14ac:dyDescent="0.25">
      <c r="B2" s="129" t="s">
        <v>0</v>
      </c>
      <c r="C2" s="129" t="s">
        <v>126</v>
      </c>
      <c r="D2" s="130" t="s">
        <v>123</v>
      </c>
      <c r="E2" s="127" t="s">
        <v>124</v>
      </c>
      <c r="F2" s="128" t="s">
        <v>121</v>
      </c>
      <c r="G2" s="131" t="s">
        <v>125</v>
      </c>
      <c r="H2" s="115" t="s">
        <v>137</v>
      </c>
      <c r="I2" s="115" t="s">
        <v>92</v>
      </c>
      <c r="J2" s="202" t="s">
        <v>120</v>
      </c>
      <c r="K2" s="203"/>
    </row>
    <row r="3" spans="1:13" s="125" customFormat="1" ht="21" x14ac:dyDescent="0.25">
      <c r="B3" s="120" t="str">
        <f>VLOOKUP(C3,'LISTING EQUIPES'!$A$2:$B$15,2)</f>
        <v>MARSEILLE LA SALETTE</v>
      </c>
      <c r="C3" s="143">
        <v>1</v>
      </c>
      <c r="D3" s="144">
        <v>35</v>
      </c>
      <c r="E3" s="145">
        <v>37</v>
      </c>
      <c r="F3" s="146">
        <v>38</v>
      </c>
      <c r="G3" s="121">
        <v>73</v>
      </c>
      <c r="H3" s="122">
        <f t="shared" ref="H3:H16" si="0">IF(G3=0,"",RANK(G3,$G$3:$G$17,1))</f>
        <v>6</v>
      </c>
      <c r="I3" s="122">
        <f t="shared" ref="I3:I16" ca="1" si="1">IF(G3=0,"",RANK(J3,$J$3:$J$17,0))</f>
        <v>2</v>
      </c>
      <c r="J3" s="123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16</v>
      </c>
      <c r="K3" s="124" t="s">
        <v>27</v>
      </c>
      <c r="M3" s="114"/>
    </row>
    <row r="4" spans="1:13" s="125" customFormat="1" ht="21" x14ac:dyDescent="0.25">
      <c r="B4" s="120" t="str">
        <f>VLOOKUP(C4,'LISTING EQUIPES'!$A$2:$B$15,2)</f>
        <v>AIX MARSEILLE</v>
      </c>
      <c r="C4" s="143">
        <v>2</v>
      </c>
      <c r="D4" s="147">
        <v>57</v>
      </c>
      <c r="E4" s="145"/>
      <c r="F4" s="146">
        <v>150</v>
      </c>
      <c r="G4" s="121">
        <f t="shared" ref="G4:G16" si="2">IF(OR(COUNTA(D4:E4)=1,D4=0,E4=0),D4+E4+F4,D4+E4+F4-MAX(D4:E4))</f>
        <v>207</v>
      </c>
      <c r="H4" s="122">
        <f t="shared" si="0"/>
        <v>13</v>
      </c>
      <c r="I4" s="122">
        <f t="shared" ca="1" si="1"/>
        <v>9</v>
      </c>
      <c r="J4" s="123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</v>
      </c>
      <c r="K4" s="124" t="s">
        <v>27</v>
      </c>
      <c r="M4" s="114"/>
    </row>
    <row r="5" spans="1:13" s="125" customFormat="1" ht="21" x14ac:dyDescent="0.25">
      <c r="B5" s="120" t="str">
        <f>VLOOKUP(C5,'LISTING EQUIPES'!$A$2:$B$15,2)</f>
        <v>MIRAMAS</v>
      </c>
      <c r="C5" s="143">
        <v>3</v>
      </c>
      <c r="D5" s="147">
        <v>44</v>
      </c>
      <c r="E5" s="145"/>
      <c r="F5" s="146">
        <v>38</v>
      </c>
      <c r="G5" s="121">
        <v>82</v>
      </c>
      <c r="H5" s="122">
        <f t="shared" si="0"/>
        <v>7</v>
      </c>
      <c r="I5" s="122">
        <f t="shared" ca="1" si="1"/>
        <v>3</v>
      </c>
      <c r="J5" s="123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14</v>
      </c>
      <c r="K5" s="124" t="s">
        <v>27</v>
      </c>
    </row>
    <row r="6" spans="1:13" s="125" customFormat="1" ht="21" x14ac:dyDescent="0.25">
      <c r="B6" s="120" t="str">
        <f>VLOOKUP(C6,'LISTING EQUIPES'!$A$2:$B$15,2)</f>
        <v>LA CABRE D'OR</v>
      </c>
      <c r="C6" s="143">
        <v>4</v>
      </c>
      <c r="D6" s="147">
        <v>36</v>
      </c>
      <c r="E6" s="145"/>
      <c r="F6" s="146">
        <f>5+47</f>
        <v>52</v>
      </c>
      <c r="G6" s="121">
        <v>98</v>
      </c>
      <c r="H6" s="122">
        <f t="shared" si="0"/>
        <v>9</v>
      </c>
      <c r="I6" s="122">
        <f t="shared" ca="1" si="1"/>
        <v>5</v>
      </c>
      <c r="J6" s="123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10</v>
      </c>
      <c r="K6" s="124" t="s">
        <v>27</v>
      </c>
    </row>
    <row r="7" spans="1:13" s="125" customFormat="1" ht="21" x14ac:dyDescent="0.25">
      <c r="B7" s="120" t="str">
        <f>VLOOKUP(C7,'LISTING EQUIPES'!$A$2:$B$15,2)</f>
        <v>MANVILLE</v>
      </c>
      <c r="C7" s="143">
        <v>5</v>
      </c>
      <c r="D7" s="147">
        <v>24</v>
      </c>
      <c r="E7" s="145">
        <v>42</v>
      </c>
      <c r="F7" s="146">
        <v>42</v>
      </c>
      <c r="G7" s="121">
        <v>66</v>
      </c>
      <c r="H7" s="122">
        <f t="shared" si="0"/>
        <v>5</v>
      </c>
      <c r="I7" s="122">
        <f t="shared" ca="1" si="1"/>
        <v>1</v>
      </c>
      <c r="J7" s="123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18</v>
      </c>
      <c r="K7" s="124" t="s">
        <v>27</v>
      </c>
    </row>
    <row r="8" spans="1:13" s="125" customFormat="1" ht="21" x14ac:dyDescent="0.25">
      <c r="B8" s="120" t="str">
        <f>VLOOKUP(C8,'LISTING EQUIPES'!$A$2:$B$15,2)</f>
        <v>AIX GOLF ACADEMIE</v>
      </c>
      <c r="C8" s="143">
        <v>6</v>
      </c>
      <c r="D8" s="147">
        <v>57</v>
      </c>
      <c r="E8" s="145"/>
      <c r="F8" s="146">
        <v>150</v>
      </c>
      <c r="G8" s="121">
        <f t="shared" si="2"/>
        <v>207</v>
      </c>
      <c r="H8" s="122">
        <f t="shared" si="0"/>
        <v>13</v>
      </c>
      <c r="I8" s="122">
        <f t="shared" ca="1" si="1"/>
        <v>9</v>
      </c>
      <c r="J8" s="123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</v>
      </c>
      <c r="K8" s="124" t="s">
        <v>27</v>
      </c>
    </row>
    <row r="9" spans="1:13" s="125" customFormat="1" ht="21" x14ac:dyDescent="0.25">
      <c r="B9" s="120" t="str">
        <f>VLOOKUP(C9,'LISTING EQUIPES'!$A$2:$B$15,2)</f>
        <v>SAINTE VICTOIRE</v>
      </c>
      <c r="C9" s="143">
        <v>7</v>
      </c>
      <c r="D9" s="147">
        <v>35</v>
      </c>
      <c r="E9" s="145">
        <v>39</v>
      </c>
      <c r="F9" s="146">
        <v>150</v>
      </c>
      <c r="G9" s="121">
        <f t="shared" si="2"/>
        <v>185</v>
      </c>
      <c r="H9" s="122">
        <f t="shared" si="0"/>
        <v>11</v>
      </c>
      <c r="I9" s="122">
        <f t="shared" ca="1" si="1"/>
        <v>7</v>
      </c>
      <c r="J9" s="123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6</v>
      </c>
      <c r="K9" s="124" t="s">
        <v>27</v>
      </c>
    </row>
    <row r="10" spans="1:13" s="125" customFormat="1" ht="21" x14ac:dyDescent="0.25">
      <c r="B10" s="120" t="str">
        <f>VLOOKUP(C10,'LISTING EQUIPES'!$A$2:$B$15,2)</f>
        <v>ECOLE DE L'AIR</v>
      </c>
      <c r="C10" s="143">
        <v>8</v>
      </c>
      <c r="D10" s="147">
        <v>57</v>
      </c>
      <c r="E10" s="145">
        <v>58</v>
      </c>
      <c r="F10" s="146">
        <v>49</v>
      </c>
      <c r="G10" s="121">
        <v>106</v>
      </c>
      <c r="H10" s="122">
        <f t="shared" si="0"/>
        <v>10</v>
      </c>
      <c r="I10" s="122">
        <f t="shared" ca="1" si="1"/>
        <v>6</v>
      </c>
      <c r="J10" s="123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24" t="s">
        <v>27</v>
      </c>
    </row>
    <row r="11" spans="1:13" ht="21" x14ac:dyDescent="0.25">
      <c r="A11" s="125"/>
      <c r="B11" s="120" t="str">
        <f>VLOOKUP(C11,'LISTING EQUIPES'!$A$2:$B$15,2)</f>
        <v>AIX EN PROVENCE</v>
      </c>
      <c r="C11" s="143">
        <v>9</v>
      </c>
      <c r="D11" s="147">
        <v>41</v>
      </c>
      <c r="E11" s="145">
        <v>55</v>
      </c>
      <c r="F11" s="146">
        <v>150</v>
      </c>
      <c r="G11" s="121">
        <v>191</v>
      </c>
      <c r="H11" s="122">
        <f t="shared" si="0"/>
        <v>12</v>
      </c>
      <c r="I11" s="122">
        <f t="shared" ca="1" si="1"/>
        <v>8</v>
      </c>
      <c r="J11" s="123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4</v>
      </c>
      <c r="K11" s="124" t="s">
        <v>27</v>
      </c>
    </row>
    <row r="12" spans="1:13" ht="21" x14ac:dyDescent="0.25">
      <c r="A12" s="125"/>
      <c r="B12" s="120" t="str">
        <f>VLOOKUP(C12,'LISTING EQUIPES'!$A$2:$B$15,2)</f>
        <v>PONT ROYAL - LA DURANCE</v>
      </c>
      <c r="C12" s="143">
        <v>10</v>
      </c>
      <c r="D12" s="147">
        <v>44</v>
      </c>
      <c r="E12" s="145">
        <v>46</v>
      </c>
      <c r="F12" s="146">
        <v>48</v>
      </c>
      <c r="G12" s="121">
        <v>92</v>
      </c>
      <c r="H12" s="122">
        <f t="shared" si="0"/>
        <v>8</v>
      </c>
      <c r="I12" s="122">
        <f t="shared" ca="1" si="1"/>
        <v>4</v>
      </c>
      <c r="J12" s="123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12</v>
      </c>
      <c r="K12" s="124" t="s">
        <v>27</v>
      </c>
    </row>
    <row r="13" spans="1:13" ht="21" x14ac:dyDescent="0.25">
      <c r="A13" s="125"/>
      <c r="B13" s="120">
        <f>VLOOKUP(C13,'LISTING EQUIPES'!$A$2:$B$15,2)</f>
        <v>0</v>
      </c>
      <c r="C13" s="143">
        <v>11</v>
      </c>
      <c r="D13" s="147"/>
      <c r="E13" s="145"/>
      <c r="F13" s="146"/>
      <c r="G13" s="121">
        <f t="shared" si="2"/>
        <v>0</v>
      </c>
      <c r="H13" s="122" t="str">
        <f t="shared" si="0"/>
        <v/>
      </c>
      <c r="I13" s="122" t="str">
        <f t="shared" si="1"/>
        <v/>
      </c>
      <c r="J13" s="123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4" t="s">
        <v>27</v>
      </c>
    </row>
    <row r="14" spans="1:13" ht="21" x14ac:dyDescent="0.25">
      <c r="A14" s="125"/>
      <c r="B14" s="120">
        <f>VLOOKUP(C14,'LISTING EQUIPES'!$A$2:$B$15,2)</f>
        <v>0</v>
      </c>
      <c r="C14" s="143">
        <v>12</v>
      </c>
      <c r="D14" s="148"/>
      <c r="E14" s="145"/>
      <c r="F14" s="146"/>
      <c r="G14" s="121">
        <f t="shared" si="2"/>
        <v>0</v>
      </c>
      <c r="H14" s="122" t="str">
        <f t="shared" si="0"/>
        <v/>
      </c>
      <c r="I14" s="122" t="str">
        <f t="shared" si="1"/>
        <v/>
      </c>
      <c r="J14" s="123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4" t="s">
        <v>27</v>
      </c>
    </row>
    <row r="15" spans="1:13" ht="21" x14ac:dyDescent="0.25">
      <c r="A15" s="125"/>
      <c r="B15" s="120">
        <f>VLOOKUP(C15,'LISTING EQUIPES'!$A$2:$B$15,2)</f>
        <v>0</v>
      </c>
      <c r="C15" s="143">
        <v>13</v>
      </c>
      <c r="D15" s="147"/>
      <c r="E15" s="145"/>
      <c r="F15" s="146"/>
      <c r="G15" s="121">
        <f t="shared" si="2"/>
        <v>0</v>
      </c>
      <c r="H15" s="122" t="str">
        <f t="shared" si="0"/>
        <v/>
      </c>
      <c r="I15" s="122" t="str">
        <f t="shared" si="1"/>
        <v/>
      </c>
      <c r="J15" s="123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4" t="s">
        <v>27</v>
      </c>
    </row>
    <row r="16" spans="1:13" ht="21" x14ac:dyDescent="0.25">
      <c r="A16" s="125"/>
      <c r="B16" s="120">
        <f>VLOOKUP(C16,'LISTING EQUIPES'!$A$2:$B$15,2)</f>
        <v>0</v>
      </c>
      <c r="C16" s="143">
        <v>14</v>
      </c>
      <c r="D16" s="147"/>
      <c r="E16" s="145"/>
      <c r="F16" s="146"/>
      <c r="G16" s="121">
        <f t="shared" si="2"/>
        <v>0</v>
      </c>
      <c r="H16" s="122" t="str">
        <f t="shared" si="0"/>
        <v/>
      </c>
      <c r="I16" s="122" t="str">
        <f t="shared" si="1"/>
        <v/>
      </c>
      <c r="J16" s="123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4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6" sqref="F6"/>
    </sheetView>
  </sheetViews>
  <sheetFormatPr baseColWidth="10" defaultRowHeight="15" x14ac:dyDescent="0.25"/>
  <cols>
    <col min="1" max="1" width="11.42578125" style="112"/>
    <col min="2" max="2" width="30.42578125" style="112" customWidth="1"/>
    <col min="3" max="3" width="5.5703125" style="112" customWidth="1"/>
    <col min="4" max="4" width="23.7109375" style="112" customWidth="1"/>
    <col min="5" max="5" width="22.28515625" style="112" customWidth="1"/>
    <col min="6" max="6" width="21.85546875" style="112" bestFit="1" customWidth="1"/>
    <col min="7" max="7" width="30.42578125" style="112" customWidth="1"/>
    <col min="8" max="8" width="16" style="112" hidden="1" customWidth="1"/>
    <col min="9" max="9" width="12.5703125" style="112" customWidth="1"/>
    <col min="10" max="10" width="11.5703125" style="112" customWidth="1"/>
    <col min="11" max="11" width="13.140625" style="112" customWidth="1"/>
    <col min="12" max="16384" width="11.42578125" style="112"/>
  </cols>
  <sheetData>
    <row r="1" spans="1:13" ht="36" x14ac:dyDescent="0.55000000000000004">
      <c r="B1" s="204" t="s">
        <v>161</v>
      </c>
      <c r="C1" s="204"/>
      <c r="D1" s="204"/>
      <c r="E1" s="204"/>
      <c r="F1" s="204"/>
      <c r="G1" s="204"/>
      <c r="H1" s="204"/>
      <c r="I1" s="204"/>
      <c r="J1" s="204"/>
      <c r="K1" s="204"/>
      <c r="L1" s="111"/>
      <c r="M1" s="111"/>
    </row>
    <row r="2" spans="1:13" s="114" customFormat="1" ht="56.25" x14ac:dyDescent="0.25">
      <c r="B2" s="129" t="s">
        <v>0</v>
      </c>
      <c r="C2" s="129" t="s">
        <v>126</v>
      </c>
      <c r="D2" s="130" t="s">
        <v>123</v>
      </c>
      <c r="E2" s="127" t="s">
        <v>124</v>
      </c>
      <c r="F2" s="128" t="s">
        <v>121</v>
      </c>
      <c r="G2" s="131" t="s">
        <v>125</v>
      </c>
      <c r="H2" s="115" t="s">
        <v>137</v>
      </c>
      <c r="I2" s="115" t="s">
        <v>92</v>
      </c>
      <c r="J2" s="202" t="s">
        <v>120</v>
      </c>
      <c r="K2" s="203"/>
    </row>
    <row r="3" spans="1:13" s="125" customFormat="1" ht="21" x14ac:dyDescent="0.25">
      <c r="B3" s="120" t="str">
        <f>VLOOKUP(C3,'LISTING EQUIPES'!$A$2:$B$15,2)</f>
        <v>MARSEILLE LA SALETTE</v>
      </c>
      <c r="C3" s="143">
        <v>1</v>
      </c>
      <c r="D3" s="144">
        <v>35</v>
      </c>
      <c r="E3" s="145">
        <v>36</v>
      </c>
      <c r="F3" s="146">
        <v>37</v>
      </c>
      <c r="G3" s="121">
        <f>IF(OR(COUNTA(D3:E3)=1,D3=0,E3=0),D3+E3+F3,D3+E3+F3-MAX(D3:E3))</f>
        <v>72</v>
      </c>
      <c r="H3" s="122">
        <f t="shared" ref="H3:H16" si="0">IF(G3=0,"",RANK(G3,$G$3:$G$17,1))</f>
        <v>5</v>
      </c>
      <c r="I3" s="122">
        <f t="shared" ref="I3:I16" ca="1" si="1">IF(G3=0,"",RANK(J3,$J$3:$J$17,0))</f>
        <v>1</v>
      </c>
      <c r="J3" s="123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18</v>
      </c>
      <c r="K3" s="124" t="s">
        <v>27</v>
      </c>
      <c r="M3" s="114"/>
    </row>
    <row r="4" spans="1:13" s="125" customFormat="1" ht="21" x14ac:dyDescent="0.25">
      <c r="B4" s="120" t="str">
        <f>VLOOKUP(C4,'LISTING EQUIPES'!$A$2:$B$15,2)</f>
        <v>AIX MARSEILLE</v>
      </c>
      <c r="C4" s="143">
        <v>2</v>
      </c>
      <c r="D4" s="147"/>
      <c r="E4" s="145"/>
      <c r="F4" s="146">
        <v>200</v>
      </c>
      <c r="G4" s="121">
        <f t="shared" ref="G4:G16" si="2">IF(OR(COUNTA(D4:E4)=1,D4=0,E4=0),D4+E4+F4,D4+E4+F4-MAX(D4:E4))</f>
        <v>200</v>
      </c>
      <c r="H4" s="122">
        <f t="shared" si="0"/>
        <v>13</v>
      </c>
      <c r="I4" s="122">
        <f t="shared" ca="1" si="1"/>
        <v>9</v>
      </c>
      <c r="J4" s="123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</v>
      </c>
      <c r="K4" s="124" t="s">
        <v>27</v>
      </c>
      <c r="M4" s="114"/>
    </row>
    <row r="5" spans="1:13" s="125" customFormat="1" ht="21" x14ac:dyDescent="0.25">
      <c r="B5" s="120" t="str">
        <f>VLOOKUP(C5,'LISTING EQUIPES'!$A$2:$B$15,2)</f>
        <v>MIRAMAS</v>
      </c>
      <c r="C5" s="143">
        <v>3</v>
      </c>
      <c r="D5" s="147">
        <v>32</v>
      </c>
      <c r="E5" s="145">
        <v>38</v>
      </c>
      <c r="F5" s="146">
        <v>150</v>
      </c>
      <c r="G5" s="121">
        <f t="shared" si="2"/>
        <v>182</v>
      </c>
      <c r="H5" s="122">
        <f t="shared" si="0"/>
        <v>11</v>
      </c>
      <c r="I5" s="122">
        <f t="shared" ca="1" si="1"/>
        <v>7</v>
      </c>
      <c r="J5" s="123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24" t="s">
        <v>27</v>
      </c>
    </row>
    <row r="6" spans="1:13" s="125" customFormat="1" ht="21" x14ac:dyDescent="0.25">
      <c r="B6" s="120" t="str">
        <f>VLOOKUP(C6,'LISTING EQUIPES'!$A$2:$B$15,2)</f>
        <v>LA CABRE D'OR</v>
      </c>
      <c r="C6" s="143">
        <v>4</v>
      </c>
      <c r="D6" s="147">
        <v>42</v>
      </c>
      <c r="E6" s="145"/>
      <c r="F6" s="146">
        <f>5+40</f>
        <v>45</v>
      </c>
      <c r="G6" s="121">
        <f t="shared" si="2"/>
        <v>87</v>
      </c>
      <c r="H6" s="122">
        <f t="shared" si="0"/>
        <v>8</v>
      </c>
      <c r="I6" s="122">
        <f t="shared" ca="1" si="1"/>
        <v>4</v>
      </c>
      <c r="J6" s="123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24" t="s">
        <v>27</v>
      </c>
    </row>
    <row r="7" spans="1:13" s="125" customFormat="1" ht="21" x14ac:dyDescent="0.25">
      <c r="B7" s="120" t="str">
        <f>VLOOKUP(C7,'LISTING EQUIPES'!$A$2:$B$15,2)</f>
        <v>MANVILLE</v>
      </c>
      <c r="C7" s="143">
        <v>5</v>
      </c>
      <c r="D7" s="147">
        <v>31</v>
      </c>
      <c r="E7" s="145">
        <v>38</v>
      </c>
      <c r="F7" s="146">
        <v>150</v>
      </c>
      <c r="G7" s="121">
        <f t="shared" si="2"/>
        <v>181</v>
      </c>
      <c r="H7" s="122">
        <f t="shared" si="0"/>
        <v>10</v>
      </c>
      <c r="I7" s="122">
        <f t="shared" ca="1" si="1"/>
        <v>6</v>
      </c>
      <c r="J7" s="123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4" t="s">
        <v>27</v>
      </c>
    </row>
    <row r="8" spans="1:13" s="125" customFormat="1" ht="21" x14ac:dyDescent="0.25">
      <c r="B8" s="120" t="str">
        <f>VLOOKUP(C8,'LISTING EQUIPES'!$A$2:$B$15,2)</f>
        <v>AIX GOLF ACADEMIE</v>
      </c>
      <c r="C8" s="143">
        <v>6</v>
      </c>
      <c r="D8" s="147">
        <v>35</v>
      </c>
      <c r="E8" s="145">
        <v>37</v>
      </c>
      <c r="F8" s="146">
        <v>56</v>
      </c>
      <c r="G8" s="121">
        <f t="shared" si="2"/>
        <v>91</v>
      </c>
      <c r="H8" s="122">
        <f t="shared" si="0"/>
        <v>9</v>
      </c>
      <c r="I8" s="122">
        <f t="shared" ca="1" si="1"/>
        <v>5</v>
      </c>
      <c r="J8" s="123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10</v>
      </c>
      <c r="K8" s="124" t="s">
        <v>27</v>
      </c>
    </row>
    <row r="9" spans="1:13" s="125" customFormat="1" ht="21" x14ac:dyDescent="0.25">
      <c r="B9" s="120" t="str">
        <f>VLOOKUP(C9,'LISTING EQUIPES'!$A$2:$B$15,2)</f>
        <v>SAINTE VICTOIRE</v>
      </c>
      <c r="C9" s="143">
        <v>7</v>
      </c>
      <c r="D9" s="147">
        <v>37</v>
      </c>
      <c r="E9" s="145">
        <v>47</v>
      </c>
      <c r="F9" s="146">
        <v>49</v>
      </c>
      <c r="G9" s="121">
        <f t="shared" si="2"/>
        <v>86</v>
      </c>
      <c r="H9" s="122">
        <f t="shared" si="0"/>
        <v>7</v>
      </c>
      <c r="I9" s="122">
        <f t="shared" ca="1" si="1"/>
        <v>3</v>
      </c>
      <c r="J9" s="123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14</v>
      </c>
      <c r="K9" s="124" t="s">
        <v>27</v>
      </c>
    </row>
    <row r="10" spans="1:13" s="125" customFormat="1" ht="21" x14ac:dyDescent="0.25">
      <c r="B10" s="120" t="str">
        <f>VLOOKUP(C10,'LISTING EQUIPES'!$A$2:$B$15,2)</f>
        <v>ECOLE DE L'AIR</v>
      </c>
      <c r="C10" s="143">
        <v>8</v>
      </c>
      <c r="D10" s="147"/>
      <c r="E10" s="145"/>
      <c r="F10" s="146">
        <v>200</v>
      </c>
      <c r="G10" s="121">
        <f t="shared" si="2"/>
        <v>200</v>
      </c>
      <c r="H10" s="122">
        <f t="shared" si="0"/>
        <v>13</v>
      </c>
      <c r="I10" s="122">
        <f t="shared" ca="1" si="1"/>
        <v>9</v>
      </c>
      <c r="J10" s="123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</v>
      </c>
      <c r="K10" s="124" t="s">
        <v>27</v>
      </c>
    </row>
    <row r="11" spans="1:13" ht="21" x14ac:dyDescent="0.25">
      <c r="A11" s="125"/>
      <c r="B11" s="120" t="str">
        <f>VLOOKUP(C11,'LISTING EQUIPES'!$A$2:$B$15,2)</f>
        <v>AIX EN PROVENCE</v>
      </c>
      <c r="C11" s="143">
        <v>9</v>
      </c>
      <c r="D11" s="147">
        <v>45</v>
      </c>
      <c r="E11" s="145"/>
      <c r="F11" s="146">
        <v>150</v>
      </c>
      <c r="G11" s="121">
        <f t="shared" si="2"/>
        <v>195</v>
      </c>
      <c r="H11" s="122">
        <f t="shared" si="0"/>
        <v>12</v>
      </c>
      <c r="I11" s="122">
        <f t="shared" ca="1" si="1"/>
        <v>8</v>
      </c>
      <c r="J11" s="123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4</v>
      </c>
      <c r="K11" s="124" t="s">
        <v>27</v>
      </c>
    </row>
    <row r="12" spans="1:13" ht="21" x14ac:dyDescent="0.25">
      <c r="A12" s="125"/>
      <c r="B12" s="120" t="str">
        <f>VLOOKUP(C12,'LISTING EQUIPES'!$A$2:$B$15,2)</f>
        <v>PONT ROYAL - LA DURANCE</v>
      </c>
      <c r="C12" s="143">
        <v>10</v>
      </c>
      <c r="D12" s="147">
        <v>31</v>
      </c>
      <c r="E12" s="145">
        <v>43</v>
      </c>
      <c r="F12" s="146">
        <v>42</v>
      </c>
      <c r="G12" s="121">
        <f t="shared" si="2"/>
        <v>73</v>
      </c>
      <c r="H12" s="122">
        <f t="shared" si="0"/>
        <v>6</v>
      </c>
      <c r="I12" s="122">
        <f t="shared" ca="1" si="1"/>
        <v>2</v>
      </c>
      <c r="J12" s="123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16</v>
      </c>
      <c r="K12" s="124" t="s">
        <v>27</v>
      </c>
    </row>
    <row r="13" spans="1:13" ht="21" x14ac:dyDescent="0.25">
      <c r="A13" s="125"/>
      <c r="B13" s="120">
        <f>VLOOKUP(C13,'LISTING EQUIPES'!$A$2:$B$15,2)</f>
        <v>0</v>
      </c>
      <c r="C13" s="143">
        <v>11</v>
      </c>
      <c r="D13" s="147"/>
      <c r="E13" s="145"/>
      <c r="F13" s="146"/>
      <c r="G13" s="121">
        <f t="shared" si="2"/>
        <v>0</v>
      </c>
      <c r="H13" s="122" t="str">
        <f t="shared" si="0"/>
        <v/>
      </c>
      <c r="I13" s="122" t="str">
        <f t="shared" si="1"/>
        <v/>
      </c>
      <c r="J13" s="123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4" t="s">
        <v>27</v>
      </c>
    </row>
    <row r="14" spans="1:13" ht="21" x14ac:dyDescent="0.25">
      <c r="A14" s="125"/>
      <c r="B14" s="120">
        <f>VLOOKUP(C14,'LISTING EQUIPES'!$A$2:$B$15,2)</f>
        <v>0</v>
      </c>
      <c r="C14" s="143">
        <v>12</v>
      </c>
      <c r="D14" s="148"/>
      <c r="E14" s="145"/>
      <c r="F14" s="146"/>
      <c r="G14" s="121">
        <f t="shared" si="2"/>
        <v>0</v>
      </c>
      <c r="H14" s="122" t="str">
        <f t="shared" si="0"/>
        <v/>
      </c>
      <c r="I14" s="122" t="str">
        <f t="shared" si="1"/>
        <v/>
      </c>
      <c r="J14" s="123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4" t="s">
        <v>27</v>
      </c>
    </row>
    <row r="15" spans="1:13" ht="21" x14ac:dyDescent="0.25">
      <c r="A15" s="125"/>
      <c r="B15" s="120">
        <f>VLOOKUP(C15,'LISTING EQUIPES'!$A$2:$B$15,2)</f>
        <v>0</v>
      </c>
      <c r="C15" s="143">
        <v>13</v>
      </c>
      <c r="D15" s="147"/>
      <c r="E15" s="145"/>
      <c r="F15" s="146"/>
      <c r="G15" s="121">
        <f t="shared" si="2"/>
        <v>0</v>
      </c>
      <c r="H15" s="122" t="str">
        <f t="shared" si="0"/>
        <v/>
      </c>
      <c r="I15" s="122" t="str">
        <f t="shared" si="1"/>
        <v/>
      </c>
      <c r="J15" s="123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4" t="s">
        <v>27</v>
      </c>
    </row>
    <row r="16" spans="1:13" ht="21" x14ac:dyDescent="0.25">
      <c r="A16" s="125"/>
      <c r="B16" s="120">
        <f>VLOOKUP(C16,'LISTING EQUIPES'!$A$2:$B$15,2)</f>
        <v>0</v>
      </c>
      <c r="C16" s="143">
        <v>14</v>
      </c>
      <c r="D16" s="147"/>
      <c r="E16" s="145"/>
      <c r="F16" s="146"/>
      <c r="G16" s="121">
        <f t="shared" si="2"/>
        <v>0</v>
      </c>
      <c r="H16" s="122" t="str">
        <f t="shared" si="0"/>
        <v/>
      </c>
      <c r="I16" s="122" t="str">
        <f t="shared" si="1"/>
        <v/>
      </c>
      <c r="J16" s="123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4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F9" sqref="F9"/>
    </sheetView>
  </sheetViews>
  <sheetFormatPr baseColWidth="10" defaultRowHeight="15" x14ac:dyDescent="0.25"/>
  <cols>
    <col min="1" max="1" width="11.42578125" style="112"/>
    <col min="2" max="2" width="30.42578125" style="112" customWidth="1"/>
    <col min="3" max="3" width="5.85546875" style="112" customWidth="1"/>
    <col min="4" max="4" width="23.7109375" style="112" customWidth="1"/>
    <col min="5" max="5" width="22.28515625" style="112" customWidth="1"/>
    <col min="6" max="6" width="21.85546875" style="112" bestFit="1" customWidth="1"/>
    <col min="7" max="7" width="30.42578125" style="112" customWidth="1"/>
    <col min="8" max="8" width="16" style="112" hidden="1" customWidth="1"/>
    <col min="9" max="9" width="12.5703125" style="112" customWidth="1"/>
    <col min="10" max="10" width="11.5703125" style="112" customWidth="1"/>
    <col min="11" max="11" width="13.140625" style="112" customWidth="1"/>
    <col min="12" max="16384" width="11.42578125" style="112"/>
  </cols>
  <sheetData>
    <row r="1" spans="1:13" ht="36" x14ac:dyDescent="0.55000000000000004">
      <c r="B1" s="204" t="s">
        <v>162</v>
      </c>
      <c r="C1" s="204"/>
      <c r="D1" s="204"/>
      <c r="E1" s="204"/>
      <c r="F1" s="204"/>
      <c r="G1" s="204"/>
      <c r="H1" s="204"/>
      <c r="I1" s="204"/>
      <c r="J1" s="204"/>
      <c r="K1" s="204"/>
      <c r="L1" s="111"/>
      <c r="M1" s="111"/>
    </row>
    <row r="2" spans="1:13" s="114" customFormat="1" ht="56.25" x14ac:dyDescent="0.25">
      <c r="B2" s="129" t="s">
        <v>0</v>
      </c>
      <c r="C2" s="129" t="s">
        <v>126</v>
      </c>
      <c r="D2" s="130" t="s">
        <v>123</v>
      </c>
      <c r="E2" s="127" t="s">
        <v>124</v>
      </c>
      <c r="F2" s="128" t="s">
        <v>121</v>
      </c>
      <c r="G2" s="131" t="s">
        <v>125</v>
      </c>
      <c r="H2" s="115" t="s">
        <v>137</v>
      </c>
      <c r="I2" s="115" t="s">
        <v>92</v>
      </c>
      <c r="J2" s="202" t="s">
        <v>120</v>
      </c>
      <c r="K2" s="203"/>
    </row>
    <row r="3" spans="1:13" s="125" customFormat="1" ht="21" x14ac:dyDescent="0.25">
      <c r="B3" s="120" t="str">
        <f>VLOOKUP(C3,'LISTING EQUIPES'!$A$2:$B$15,2)</f>
        <v>MARSEILLE LA SALETTE</v>
      </c>
      <c r="C3" s="143">
        <v>1</v>
      </c>
      <c r="D3" s="144">
        <v>36</v>
      </c>
      <c r="E3" s="145">
        <v>35</v>
      </c>
      <c r="F3" s="146">
        <v>38</v>
      </c>
      <c r="G3" s="121">
        <f>IF(OR(COUNTA(D3:E3)=1,D3=0,E3=0),D3+E3+F3,D3+E3+F3-MAX(D3:E3))</f>
        <v>73</v>
      </c>
      <c r="H3" s="122">
        <f t="shared" ref="H3:H16" si="0">IF(G3=0,"",RANK(G3,$G$3:$G$17,1))</f>
        <v>7</v>
      </c>
      <c r="I3" s="122">
        <f t="shared" ref="I3:I16" ca="1" si="1">IF(G3=0,"",RANK(J3,$J$3:$J$17,0))</f>
        <v>1</v>
      </c>
      <c r="J3" s="123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4" t="s">
        <v>27</v>
      </c>
      <c r="M3" s="114"/>
    </row>
    <row r="4" spans="1:13" s="125" customFormat="1" ht="21" x14ac:dyDescent="0.25">
      <c r="B4" s="120" t="str">
        <f>VLOOKUP(C4,'LISTING EQUIPES'!$A$2:$B$15,2)</f>
        <v>AIX MARSEILLE</v>
      </c>
      <c r="C4" s="143">
        <v>2</v>
      </c>
      <c r="D4" s="147">
        <v>0</v>
      </c>
      <c r="E4" s="145">
        <v>0</v>
      </c>
      <c r="F4" s="146">
        <v>0</v>
      </c>
      <c r="G4" s="121">
        <f t="shared" ref="G4:G16" si="2">IF(OR(COUNTA(D4:E4)=1,D4=0,E4=0),D4+E4+F4,D4+E4+F4-MAX(D4:E4))</f>
        <v>0</v>
      </c>
      <c r="H4" s="122" t="str">
        <f t="shared" si="0"/>
        <v/>
      </c>
      <c r="I4" s="122" t="str">
        <f t="shared" si="1"/>
        <v/>
      </c>
      <c r="J4" s="123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4" t="s">
        <v>27</v>
      </c>
      <c r="M4" s="114"/>
    </row>
    <row r="5" spans="1:13" s="125" customFormat="1" ht="21" x14ac:dyDescent="0.25">
      <c r="B5" s="120" t="str">
        <f>VLOOKUP(C5,'LISTING EQUIPES'!$A$2:$B$15,2)</f>
        <v>MIRAMAS</v>
      </c>
      <c r="C5" s="143">
        <v>3</v>
      </c>
      <c r="D5" s="147">
        <v>45</v>
      </c>
      <c r="E5" s="145">
        <v>44</v>
      </c>
      <c r="F5" s="146">
        <v>45</v>
      </c>
      <c r="G5" s="121">
        <f t="shared" si="2"/>
        <v>89</v>
      </c>
      <c r="H5" s="122">
        <f t="shared" si="0"/>
        <v>11</v>
      </c>
      <c r="I5" s="122">
        <f t="shared" ca="1" si="1"/>
        <v>5</v>
      </c>
      <c r="J5" s="123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24" t="s">
        <v>27</v>
      </c>
    </row>
    <row r="6" spans="1:13" s="125" customFormat="1" ht="21" x14ac:dyDescent="0.25">
      <c r="B6" s="120" t="str">
        <f>VLOOKUP(C6,'LISTING EQUIPES'!$A$2:$B$15,2)</f>
        <v>LA CABRE D'OR</v>
      </c>
      <c r="C6" s="143">
        <v>4</v>
      </c>
      <c r="D6" s="147">
        <v>31</v>
      </c>
      <c r="E6" s="145">
        <v>0</v>
      </c>
      <c r="F6" s="146">
        <f>5+44</f>
        <v>49</v>
      </c>
      <c r="G6" s="121">
        <f t="shared" si="2"/>
        <v>80</v>
      </c>
      <c r="H6" s="122">
        <f t="shared" si="0"/>
        <v>9</v>
      </c>
      <c r="I6" s="122">
        <f t="shared" ca="1" si="1"/>
        <v>3</v>
      </c>
      <c r="J6" s="123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10</v>
      </c>
      <c r="K6" s="124" t="s">
        <v>27</v>
      </c>
    </row>
    <row r="7" spans="1:13" s="125" customFormat="1" ht="21" x14ac:dyDescent="0.25">
      <c r="B7" s="120" t="str">
        <f>VLOOKUP(C7,'LISTING EQUIPES'!$A$2:$B$15,2)</f>
        <v>MANVILLE</v>
      </c>
      <c r="C7" s="143">
        <v>5</v>
      </c>
      <c r="D7" s="147">
        <v>61</v>
      </c>
      <c r="E7" s="145">
        <v>36</v>
      </c>
      <c r="F7" s="146">
        <v>54</v>
      </c>
      <c r="G7" s="121">
        <f t="shared" si="2"/>
        <v>90</v>
      </c>
      <c r="H7" s="122">
        <f t="shared" si="0"/>
        <v>12</v>
      </c>
      <c r="I7" s="122">
        <f t="shared" ca="1" si="1"/>
        <v>6</v>
      </c>
      <c r="J7" s="123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24" t="s">
        <v>27</v>
      </c>
    </row>
    <row r="8" spans="1:13" s="125" customFormat="1" ht="21" x14ac:dyDescent="0.25">
      <c r="B8" s="120" t="str">
        <f>VLOOKUP(C8,'LISTING EQUIPES'!$A$2:$B$15,2)</f>
        <v>AIX GOLF ACADEMIE</v>
      </c>
      <c r="C8" s="143">
        <v>6</v>
      </c>
      <c r="D8" s="147">
        <v>32</v>
      </c>
      <c r="E8" s="145">
        <v>52</v>
      </c>
      <c r="F8" s="146">
        <v>150</v>
      </c>
      <c r="G8" s="121">
        <f t="shared" si="2"/>
        <v>182</v>
      </c>
      <c r="H8" s="122">
        <f t="shared" si="0"/>
        <v>13</v>
      </c>
      <c r="I8" s="122">
        <f t="shared" ca="1" si="1"/>
        <v>7</v>
      </c>
      <c r="J8" s="123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2</v>
      </c>
      <c r="K8" s="124" t="s">
        <v>27</v>
      </c>
    </row>
    <row r="9" spans="1:13" s="125" customFormat="1" ht="21" x14ac:dyDescent="0.25">
      <c r="B9" s="120" t="str">
        <f>VLOOKUP(C9,'LISTING EQUIPES'!$A$2:$B$15,2)</f>
        <v>SAINTE VICTOIRE</v>
      </c>
      <c r="C9" s="143">
        <v>7</v>
      </c>
      <c r="D9" s="147">
        <v>39</v>
      </c>
      <c r="E9" s="145">
        <v>0</v>
      </c>
      <c r="F9" s="146">
        <v>48</v>
      </c>
      <c r="G9" s="121">
        <f t="shared" si="2"/>
        <v>87</v>
      </c>
      <c r="H9" s="122">
        <f t="shared" si="0"/>
        <v>10</v>
      </c>
      <c r="I9" s="122">
        <f t="shared" ca="1" si="1"/>
        <v>4</v>
      </c>
      <c r="J9" s="123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8</v>
      </c>
      <c r="K9" s="124" t="s">
        <v>27</v>
      </c>
    </row>
    <row r="10" spans="1:13" s="125" customFormat="1" ht="21" x14ac:dyDescent="0.25">
      <c r="B10" s="120" t="str">
        <f>VLOOKUP(C10,'LISTING EQUIPES'!$A$2:$B$15,2)</f>
        <v>ECOLE DE L'AIR</v>
      </c>
      <c r="C10" s="143">
        <v>8</v>
      </c>
      <c r="D10" s="147">
        <v>0</v>
      </c>
      <c r="E10" s="145">
        <v>0</v>
      </c>
      <c r="F10" s="146">
        <v>0</v>
      </c>
      <c r="G10" s="121">
        <f t="shared" si="2"/>
        <v>0</v>
      </c>
      <c r="H10" s="122" t="str">
        <f t="shared" si="0"/>
        <v/>
      </c>
      <c r="I10" s="122" t="str">
        <f t="shared" si="1"/>
        <v/>
      </c>
      <c r="J10" s="123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4" t="s">
        <v>27</v>
      </c>
    </row>
    <row r="11" spans="1:13" ht="21" x14ac:dyDescent="0.25">
      <c r="A11" s="125"/>
      <c r="B11" s="120" t="str">
        <f>VLOOKUP(C11,'LISTING EQUIPES'!$A$2:$B$15,2)</f>
        <v>AIX EN PROVENCE</v>
      </c>
      <c r="C11" s="143">
        <v>9</v>
      </c>
      <c r="D11" s="147">
        <v>49</v>
      </c>
      <c r="E11" s="145">
        <v>36</v>
      </c>
      <c r="F11" s="146">
        <v>150</v>
      </c>
      <c r="G11" s="121">
        <f t="shared" si="2"/>
        <v>186</v>
      </c>
      <c r="H11" s="122">
        <f t="shared" si="0"/>
        <v>14</v>
      </c>
      <c r="I11" s="122">
        <f t="shared" ca="1" si="1"/>
        <v>8</v>
      </c>
      <c r="J11" s="123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4" t="s">
        <v>27</v>
      </c>
    </row>
    <row r="12" spans="1:13" ht="21" x14ac:dyDescent="0.25">
      <c r="A12" s="125"/>
      <c r="B12" s="120" t="str">
        <f>VLOOKUP(C12,'LISTING EQUIPES'!$A$2:$B$15,2)</f>
        <v>PONT ROYAL - LA DURANCE</v>
      </c>
      <c r="C12" s="143">
        <v>10</v>
      </c>
      <c r="D12" s="147">
        <v>37</v>
      </c>
      <c r="E12" s="145">
        <v>29</v>
      </c>
      <c r="F12" s="146">
        <v>49</v>
      </c>
      <c r="G12" s="121">
        <f t="shared" si="2"/>
        <v>78</v>
      </c>
      <c r="H12" s="122">
        <f t="shared" si="0"/>
        <v>8</v>
      </c>
      <c r="I12" s="122">
        <f t="shared" ca="1" si="1"/>
        <v>2</v>
      </c>
      <c r="J12" s="123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12</v>
      </c>
      <c r="K12" s="124" t="s">
        <v>27</v>
      </c>
    </row>
    <row r="13" spans="1:13" ht="21" x14ac:dyDescent="0.25">
      <c r="A13" s="125"/>
      <c r="B13" s="120">
        <f>VLOOKUP(C13,'LISTING EQUIPES'!$A$2:$B$15,2)</f>
        <v>0</v>
      </c>
      <c r="C13" s="143">
        <v>11</v>
      </c>
      <c r="D13" s="147"/>
      <c r="E13" s="145"/>
      <c r="F13" s="146"/>
      <c r="G13" s="121">
        <f t="shared" si="2"/>
        <v>0</v>
      </c>
      <c r="H13" s="122" t="str">
        <f t="shared" si="0"/>
        <v/>
      </c>
      <c r="I13" s="122" t="str">
        <f t="shared" si="1"/>
        <v/>
      </c>
      <c r="J13" s="123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4" t="s">
        <v>27</v>
      </c>
    </row>
    <row r="14" spans="1:13" ht="21" x14ac:dyDescent="0.25">
      <c r="A14" s="125"/>
      <c r="B14" s="120">
        <f>VLOOKUP(C14,'LISTING EQUIPES'!$A$2:$B$15,2)</f>
        <v>0</v>
      </c>
      <c r="C14" s="143">
        <v>12</v>
      </c>
      <c r="D14" s="148"/>
      <c r="E14" s="145"/>
      <c r="F14" s="146"/>
      <c r="G14" s="121">
        <f t="shared" si="2"/>
        <v>0</v>
      </c>
      <c r="H14" s="122" t="str">
        <f t="shared" si="0"/>
        <v/>
      </c>
      <c r="I14" s="122" t="str">
        <f t="shared" si="1"/>
        <v/>
      </c>
      <c r="J14" s="123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4" t="s">
        <v>27</v>
      </c>
    </row>
    <row r="15" spans="1:13" ht="21" x14ac:dyDescent="0.25">
      <c r="A15" s="125"/>
      <c r="B15" s="120">
        <f>VLOOKUP(C15,'LISTING EQUIPES'!$A$2:$B$15,2)</f>
        <v>0</v>
      </c>
      <c r="C15" s="143">
        <v>13</v>
      </c>
      <c r="D15" s="147"/>
      <c r="E15" s="145"/>
      <c r="F15" s="146"/>
      <c r="G15" s="121">
        <f t="shared" si="2"/>
        <v>0</v>
      </c>
      <c r="H15" s="122" t="str">
        <f t="shared" si="0"/>
        <v/>
      </c>
      <c r="I15" s="122" t="str">
        <f t="shared" si="1"/>
        <v/>
      </c>
      <c r="J15" s="123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4" t="s">
        <v>27</v>
      </c>
    </row>
    <row r="16" spans="1:13" ht="21" x14ac:dyDescent="0.25">
      <c r="A16" s="125"/>
      <c r="B16" s="120">
        <f>VLOOKUP(C16,'LISTING EQUIPES'!$A$2:$B$15,2)</f>
        <v>0</v>
      </c>
      <c r="C16" s="143">
        <v>14</v>
      </c>
      <c r="D16" s="147"/>
      <c r="E16" s="145"/>
      <c r="F16" s="146"/>
      <c r="G16" s="121">
        <f t="shared" si="2"/>
        <v>0</v>
      </c>
      <c r="H16" s="122" t="str">
        <f t="shared" si="0"/>
        <v/>
      </c>
      <c r="I16" s="122" t="str">
        <f t="shared" si="1"/>
        <v/>
      </c>
      <c r="J16" s="123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4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25">
      <c r="A1" s="84" t="s">
        <v>23</v>
      </c>
      <c r="B1" s="85" t="s">
        <v>109</v>
      </c>
      <c r="D1" s="102"/>
    </row>
    <row r="2" spans="1:4" x14ac:dyDescent="0.25">
      <c r="A2" s="23">
        <v>1</v>
      </c>
      <c r="B2" s="116">
        <v>28</v>
      </c>
      <c r="D2" s="102"/>
    </row>
    <row r="3" spans="1:4" x14ac:dyDescent="0.25">
      <c r="A3" s="23">
        <v>2</v>
      </c>
      <c r="B3" s="116">
        <v>26</v>
      </c>
      <c r="D3" s="102"/>
    </row>
    <row r="4" spans="1:4" x14ac:dyDescent="0.25">
      <c r="A4" s="126">
        <v>3</v>
      </c>
      <c r="B4" s="126">
        <v>24</v>
      </c>
      <c r="D4" s="102"/>
    </row>
    <row r="5" spans="1:4" x14ac:dyDescent="0.25">
      <c r="A5" s="126">
        <v>4</v>
      </c>
      <c r="B5" s="126">
        <v>22</v>
      </c>
      <c r="D5" s="102"/>
    </row>
    <row r="6" spans="1:4" x14ac:dyDescent="0.25">
      <c r="A6" s="126">
        <v>5</v>
      </c>
      <c r="B6" s="126">
        <v>20</v>
      </c>
      <c r="D6" s="102"/>
    </row>
    <row r="7" spans="1:4" x14ac:dyDescent="0.25">
      <c r="A7" s="126">
        <v>6</v>
      </c>
      <c r="B7" s="126">
        <v>18</v>
      </c>
      <c r="D7" s="102"/>
    </row>
    <row r="8" spans="1:4" x14ac:dyDescent="0.25">
      <c r="A8" s="126">
        <v>7</v>
      </c>
      <c r="B8" s="126">
        <v>16</v>
      </c>
      <c r="D8" s="102"/>
    </row>
    <row r="9" spans="1:4" x14ac:dyDescent="0.25">
      <c r="A9" s="126">
        <v>8</v>
      </c>
      <c r="B9" s="126">
        <v>14</v>
      </c>
      <c r="D9" s="102"/>
    </row>
    <row r="10" spans="1:4" x14ac:dyDescent="0.25">
      <c r="A10" s="126">
        <v>9</v>
      </c>
      <c r="B10" s="126">
        <v>12</v>
      </c>
      <c r="D10" s="102"/>
    </row>
    <row r="11" spans="1:4" x14ac:dyDescent="0.25">
      <c r="A11" s="126">
        <v>10</v>
      </c>
      <c r="B11" s="126">
        <v>10</v>
      </c>
      <c r="D11" s="102"/>
    </row>
    <row r="12" spans="1:4" x14ac:dyDescent="0.25">
      <c r="A12" s="126">
        <v>11</v>
      </c>
      <c r="B12" s="126">
        <v>8</v>
      </c>
      <c r="D12" s="102"/>
    </row>
    <row r="13" spans="1:4" x14ac:dyDescent="0.25">
      <c r="A13" s="126">
        <v>12</v>
      </c>
      <c r="B13" s="126">
        <v>6</v>
      </c>
      <c r="D13" s="102"/>
    </row>
    <row r="14" spans="1:4" x14ac:dyDescent="0.25">
      <c r="A14" s="126">
        <v>13</v>
      </c>
      <c r="B14" s="126">
        <v>4</v>
      </c>
      <c r="D14" s="102"/>
    </row>
    <row r="15" spans="1:4" x14ac:dyDescent="0.25">
      <c r="A15" s="126">
        <v>14</v>
      </c>
      <c r="B15" s="126">
        <v>2</v>
      </c>
      <c r="D15" s="102"/>
    </row>
    <row r="16" spans="1:4" x14ac:dyDescent="0.25">
      <c r="A16" s="126">
        <v>15</v>
      </c>
      <c r="B16" s="126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B3" zoomScaleNormal="100" workbookViewId="0">
      <selection activeCell="Z3" sqref="Z3:Z33"/>
    </sheetView>
  </sheetViews>
  <sheetFormatPr baseColWidth="10" defaultRowHeight="15" x14ac:dyDescent="0.25"/>
  <cols>
    <col min="1" max="1" width="6" hidden="1" customWidth="1"/>
    <col min="2" max="2" width="6.140625" style="112" customWidth="1"/>
    <col min="3" max="3" width="3" hidden="1" customWidth="1"/>
    <col min="4" max="4" width="24.85546875" bestFit="1" customWidth="1"/>
    <col min="5" max="5" width="9.42578125" customWidth="1"/>
    <col min="6" max="6" width="7.28515625" style="7" customWidth="1"/>
    <col min="7" max="7" width="5.85546875" style="7" customWidth="1"/>
    <col min="8" max="8" width="6.28515625" style="7" customWidth="1"/>
    <col min="9" max="9" width="6.42578125" style="7" customWidth="1"/>
    <col min="10" max="10" width="5.42578125" style="7" customWidth="1"/>
    <col min="11" max="11" width="6.140625" style="7" customWidth="1"/>
    <col min="12" max="12" width="4.85546875" style="7" customWidth="1"/>
    <col min="13" max="13" width="5.7109375" style="7" customWidth="1"/>
    <col min="14" max="14" width="5.140625" style="7" customWidth="1"/>
    <col min="15" max="15" width="5.5703125" style="7" customWidth="1"/>
    <col min="16" max="16" width="5.140625" style="7" customWidth="1"/>
    <col min="17" max="17" width="4.42578125" style="7" customWidth="1"/>
    <col min="18" max="18" width="4.5703125" style="7" customWidth="1"/>
    <col min="19" max="19" width="5.5703125" style="7" customWidth="1"/>
    <col min="20" max="25" width="7.28515625" style="7" customWidth="1"/>
    <col min="26" max="26" width="15.5703125" style="7" customWidth="1"/>
    <col min="27" max="27" width="14.42578125" style="138" customWidth="1"/>
    <col min="29" max="29" width="5" customWidth="1"/>
  </cols>
  <sheetData>
    <row r="1" spans="1:28" s="102" customFormat="1" ht="36" customHeight="1" x14ac:dyDescent="0.25">
      <c r="B1" s="112"/>
      <c r="D1" s="208" t="s">
        <v>141</v>
      </c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137"/>
    </row>
    <row r="2" spans="1:28" ht="25.5" customHeight="1" x14ac:dyDescent="0.25"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137"/>
    </row>
    <row r="3" spans="1:28" ht="34.5" customHeight="1" x14ac:dyDescent="0.25">
      <c r="A3" s="205" t="s">
        <v>139</v>
      </c>
      <c r="B3" s="205" t="s">
        <v>139</v>
      </c>
      <c r="D3" s="209"/>
      <c r="E3" s="210"/>
      <c r="F3" s="206" t="s">
        <v>127</v>
      </c>
      <c r="G3" s="207"/>
      <c r="H3" s="206" t="s">
        <v>128</v>
      </c>
      <c r="I3" s="207"/>
      <c r="J3" s="206" t="s">
        <v>129</v>
      </c>
      <c r="K3" s="207"/>
      <c r="L3" s="206" t="s">
        <v>130</v>
      </c>
      <c r="M3" s="207"/>
      <c r="N3" s="206" t="s">
        <v>131</v>
      </c>
      <c r="O3" s="207"/>
      <c r="P3" s="206" t="s">
        <v>132</v>
      </c>
      <c r="Q3" s="207"/>
      <c r="R3" s="206" t="s">
        <v>133</v>
      </c>
      <c r="S3" s="207"/>
      <c r="T3" s="206" t="s">
        <v>134</v>
      </c>
      <c r="U3" s="207"/>
      <c r="V3" s="206" t="s">
        <v>135</v>
      </c>
      <c r="W3" s="207"/>
      <c r="X3" s="206" t="s">
        <v>136</v>
      </c>
      <c r="Y3" s="207"/>
      <c r="Z3" s="151" t="s">
        <v>140</v>
      </c>
      <c r="AA3" s="137"/>
      <c r="AB3" s="112"/>
    </row>
    <row r="4" spans="1:28" ht="33.75" customHeight="1" x14ac:dyDescent="0.25">
      <c r="A4" s="205"/>
      <c r="B4" s="205"/>
      <c r="D4" s="3" t="s">
        <v>160</v>
      </c>
      <c r="E4" s="6"/>
      <c r="F4" s="86" t="s">
        <v>23</v>
      </c>
      <c r="G4" s="87" t="s">
        <v>24</v>
      </c>
      <c r="H4" s="86" t="s">
        <v>23</v>
      </c>
      <c r="I4" s="87" t="s">
        <v>24</v>
      </c>
      <c r="J4" s="86" t="s">
        <v>23</v>
      </c>
      <c r="K4" s="87" t="s">
        <v>24</v>
      </c>
      <c r="L4" s="86" t="s">
        <v>23</v>
      </c>
      <c r="M4" s="87" t="s">
        <v>24</v>
      </c>
      <c r="N4" s="86" t="s">
        <v>23</v>
      </c>
      <c r="O4" s="87" t="s">
        <v>24</v>
      </c>
      <c r="P4" s="86" t="s">
        <v>23</v>
      </c>
      <c r="Q4" s="87" t="s">
        <v>24</v>
      </c>
      <c r="R4" s="86" t="s">
        <v>23</v>
      </c>
      <c r="S4" s="87" t="s">
        <v>24</v>
      </c>
      <c r="T4" s="86" t="s">
        <v>23</v>
      </c>
      <c r="U4" s="87" t="s">
        <v>24</v>
      </c>
      <c r="V4" s="86" t="s">
        <v>23</v>
      </c>
      <c r="W4" s="87" t="s">
        <v>24</v>
      </c>
      <c r="X4" s="86" t="s">
        <v>23</v>
      </c>
      <c r="Y4" s="87" t="s">
        <v>24</v>
      </c>
      <c r="Z4" s="152" t="s">
        <v>24</v>
      </c>
      <c r="AA4" s="137"/>
      <c r="AB4" s="112"/>
    </row>
    <row r="5" spans="1:28" s="118" customFormat="1" ht="18.75" hidden="1" customHeight="1" x14ac:dyDescent="0.25">
      <c r="A5" s="136">
        <f t="shared" ref="A5" ca="1" si="0">RANK(AA5,$AA$5:$AA$18)</f>
        <v>1</v>
      </c>
      <c r="B5" s="141">
        <f t="shared" ref="B5" ca="1" si="1">RANK(AB5,$AB$5:$AB$18)</f>
        <v>1</v>
      </c>
      <c r="C5" s="117">
        <v>1</v>
      </c>
      <c r="D5" s="113" t="str">
        <f>IF('LISTING EQUIPES'!B2="","",'LISTING EQUIPES'!B2)</f>
        <v>MARSEILLE LA SALETTE</v>
      </c>
      <c r="E5" s="113">
        <v>1</v>
      </c>
      <c r="F5" s="132">
        <f ca="1">IF(ISERROR(VLOOKUP(E5,'ETAPE 1'!$C$3:$K$16,7,0)),"",VLOOKUP(E5,'ETAPE 1'!$C$3:$K$16,7,0))</f>
        <v>2</v>
      </c>
      <c r="G5" s="133">
        <f ca="1">IF(ISERROR(VLOOKUP(E5,'ETAPE 1'!$C$3:$K$16,8,0)),"",VLOOKUP(E5,'ETAPE 1'!$C$3:$K$16,8,0))</f>
        <v>12</v>
      </c>
      <c r="H5" s="132">
        <f ca="1">IF(ISERROR(VLOOKUP(E5,'ETAPE 2'!$C$3:$K$16,7,0)),"",VLOOKUP(E5,'ETAPE 2'!$C$3:$K$16,7,0))</f>
        <v>4</v>
      </c>
      <c r="I5" s="133">
        <f ca="1">IF(ISERROR(VLOOKUP(E5,'ETAPE 2'!$C$3:$K$16,8,0)),"",VLOOKUP(E5,'ETAPE 2'!$C$3:$K$16,8,0))</f>
        <v>10</v>
      </c>
      <c r="J5" s="132">
        <f ca="1">IF(ISERROR(VLOOKUP(E5,'ETAPE 3'!$C$3:$K$16,7,0)),"",VLOOKUP(E5,'ETAPE 3'!$C$3:$K$16,7,0))</f>
        <v>4</v>
      </c>
      <c r="K5" s="133">
        <f ca="1">IF(ISERROR(VLOOKUP(E5,'ETAPE 3'!$C$3:$K$16,8,0)),"",VLOOKUP(E5,'ETAPE 3'!$C$3:$K$16,8,0))</f>
        <v>12</v>
      </c>
      <c r="L5" s="132">
        <f ca="1">IF(ISERROR(VLOOKUP(E5,'ETAPE 4'!$C$3:$K$16,7,0)),"",VLOOKUP(E5,'ETAPE 4'!$C$3:$K$16,7,0))</f>
        <v>3</v>
      </c>
      <c r="M5" s="133">
        <f ca="1">IF(ISERROR(VLOOKUP(E5,'ETAPE 4'!$C$3:$K$16,8,0)),"",VLOOKUP(E5,'ETAPE 4'!$C$3:$K$16,8,0))</f>
        <v>14</v>
      </c>
      <c r="N5" s="132">
        <f ca="1">IF(ISERROR(VLOOKUP(E5,'ETAPE 5'!$C$3:$K$16,7,0)),"",VLOOKUP(E5,'ETAPE 5'!$C$3:$K$16,7,0))</f>
        <v>1</v>
      </c>
      <c r="O5" s="133">
        <f ca="1">IF(ISERROR(VLOOKUP(E5,'ETAPE 5'!$C$3:$K$16,8,0)),"",VLOOKUP(E5,'ETAPE 5'!$C$3:$K$16,8,0))</f>
        <v>18</v>
      </c>
      <c r="P5" s="132">
        <f ca="1">IF(ISERROR(VLOOKUP(E5,'ETAPE 6'!$C$3:$K$16,7,0)),"",VLOOKUP(E5,'ETAPE 6'!$C$3:$K$16,7,0))</f>
        <v>3</v>
      </c>
      <c r="Q5" s="133">
        <f ca="1">IF(ISERROR(VLOOKUP(E5,'ETAPE 6'!$C$3:$K$16,8,0)),"",VLOOKUP(E5,'ETAPE 6'!$C$3:$K$16,8,0))</f>
        <v>6</v>
      </c>
      <c r="R5" s="132">
        <f ca="1">IF(ISERROR(VLOOKUP(E5,'ETAPE 7'!$C$3:$K$16,7,0)),"",VLOOKUP(E5,'ETAPE 7'!$C$3:$K$16,7,0))</f>
        <v>2</v>
      </c>
      <c r="S5" s="133">
        <f ca="1">IF(ISERROR(VLOOKUP(E5,'ETAPE 7'!$C$3:$K$16,8,0)),"",VLOOKUP(E5,'ETAPE 7'!$C$3:$K$16,8,0))</f>
        <v>11</v>
      </c>
      <c r="T5" s="132">
        <f ca="1">IF(ISERROR(VLOOKUP(E5,'ETAPE 8'!$C$3:$K$16,7,0)),"",VLOOKUP(E5,'ETAPE 8'!$C$3:$K$16,7,0))</f>
        <v>2</v>
      </c>
      <c r="U5" s="133">
        <f ca="1">IF(ISERROR(VLOOKUP(E5,'ETAPE 8'!$C$3:$K$16,8,0)),"",VLOOKUP(E5,'ETAPE 8'!$C$3:$K$16,8,0))</f>
        <v>16</v>
      </c>
      <c r="V5" s="132">
        <f ca="1">IF(ISERROR(VLOOKUP(E5,'ETAPE 9'!$C$3:$K$16,7,0)),"",VLOOKUP(E5,'ETAPE 9'!$C$3:$K$16,7,0))</f>
        <v>1</v>
      </c>
      <c r="W5" s="133">
        <f ca="1">IF(ISERROR(VLOOKUP(E5,'ETAPE 9'!$C$3:$K$16,8,0)),"",VLOOKUP(E5,'ETAPE 9'!$C$3:$K$16,8,0))</f>
        <v>18</v>
      </c>
      <c r="X5" s="132">
        <f ca="1">IF(ISERROR(VLOOKUP(E5,'ETAPE 10'!$C$3:$K$16,7,0)),"",VLOOKUP(E5,'ETAPE 10'!$C$3:$K$16,7,0))</f>
        <v>1</v>
      </c>
      <c r="Y5" s="133">
        <f ca="1">IF(ISERROR(VLOOKUP(E5,'ETAPE 10'!$C$3:$K$16,8,0)),"",VLOOKUP(E5,'ETAPE 10'!$C$3:$K$16,8,0))</f>
        <v>14</v>
      </c>
      <c r="Z5" s="153">
        <f ca="1">SUM(G5+I5+K5+M5+O5+Q5+S5+U5+W5+Y5)</f>
        <v>131</v>
      </c>
      <c r="AA5" s="139">
        <f ca="1">$Z5</f>
        <v>131</v>
      </c>
      <c r="AB5" s="140">
        <f t="shared" ref="AB5:AB17" ca="1" si="2">IF(D5="",-1000,0)+$Z5+C5/100</f>
        <v>131.01</v>
      </c>
    </row>
    <row r="6" spans="1:28" s="118" customFormat="1" ht="18.75" hidden="1" customHeight="1" x14ac:dyDescent="0.25">
      <c r="A6" s="136">
        <f ca="1">RANK(AA6,$AA$5:$AA$18)</f>
        <v>9</v>
      </c>
      <c r="B6" s="141">
        <f ca="1">RANK(AB6,$AB$5:$AB$18)</f>
        <v>9</v>
      </c>
      <c r="C6" s="117">
        <v>2</v>
      </c>
      <c r="D6" s="113" t="str">
        <f>IF('LISTING EQUIPES'!B3="","",'LISTING EQUIPES'!B3)</f>
        <v>AIX MARSEILLE</v>
      </c>
      <c r="E6" s="119">
        <v>2</v>
      </c>
      <c r="F6" s="132">
        <f ca="1">IF(ISERROR(VLOOKUP(E6,'ETAPE 1'!$C$3:$K$16,7,0)),"",VLOOKUP(E6,'ETAPE 1'!$C$3:$K$16,7,0))</f>
        <v>5</v>
      </c>
      <c r="G6" s="133">
        <f ca="1">IF(ISERROR(VLOOKUP(E6,'ETAPE 1'!$C$3:$K$16,8,0)),"",VLOOKUP(E6,'ETAPE 1'!$C$3:$K$16,8,0))</f>
        <v>6</v>
      </c>
      <c r="H6" s="132">
        <f ca="1">IF(ISERROR(VLOOKUP(E6,'ETAPE 2'!$C$3:$K$16,7,0)),"",VLOOKUP(E6,'ETAPE 2'!$C$3:$K$16,7,0))</f>
        <v>5</v>
      </c>
      <c r="I6" s="133">
        <f ca="1">IF(ISERROR(VLOOKUP(E6,'ETAPE 2'!$C$3:$K$16,8,0)),"",VLOOKUP(E6,'ETAPE 2'!$C$3:$K$16,8,0))</f>
        <v>8</v>
      </c>
      <c r="J6" s="132">
        <f ca="1">IF(ISERROR(VLOOKUP(E6,'ETAPE 3'!$C$3:$K$16,7,0)),"",VLOOKUP(E6,'ETAPE 3'!$C$3:$K$16,7,0))</f>
        <v>9</v>
      </c>
      <c r="K6" s="133">
        <f ca="1">IF(ISERROR(VLOOKUP(E6,'ETAPE 3'!$C$3:$K$16,8,0)),"",VLOOKUP(E6,'ETAPE 3'!$C$3:$K$16,8,0))</f>
        <v>2</v>
      </c>
      <c r="L6" s="132">
        <f>IF(ISERROR(VLOOKUP(E6,'ETAPE 4'!$C$3:$K$16,7,0)),"",VLOOKUP(E6,'ETAPE 4'!$C$3:$K$16,7,0))</f>
        <v>10</v>
      </c>
      <c r="M6" s="133">
        <f ca="1">IF(ISERROR(VLOOKUP(E6,'ETAPE 4'!$C$3:$K$16,8,0)),"",VLOOKUP(E6,'ETAPE 4'!$C$3:$K$16,8,0))</f>
        <v>0</v>
      </c>
      <c r="N6" s="132">
        <f ca="1">IF(ISERROR(VLOOKUP(E6,'ETAPE 5'!$C$3:$K$16,7,0)),"",VLOOKUP(E6,'ETAPE 5'!$C$3:$K$16,7,0))</f>
        <v>2</v>
      </c>
      <c r="O6" s="133">
        <f ca="1">IF(ISERROR(VLOOKUP(E6,'ETAPE 5'!$C$3:$K$16,8,0)),"",VLOOKUP(E6,'ETAPE 5'!$C$3:$K$16,8,0))</f>
        <v>16</v>
      </c>
      <c r="P6" s="132" t="str">
        <f>IF(ISERROR(VLOOKUP(E6,'ETAPE 6'!$C$3:$K$16,7,0)),"",VLOOKUP(E6,'ETAPE 6'!$C$3:$K$16,7,0))</f>
        <v/>
      </c>
      <c r="Q6" s="133" t="str">
        <f ca="1">IF(ISERROR(VLOOKUP(E6,'ETAPE 6'!$C$3:$K$16,8,0)),"",VLOOKUP(E6,'ETAPE 6'!$C$3:$K$16,8,0))</f>
        <v>0</v>
      </c>
      <c r="R6" s="132" t="str">
        <f>IF(ISERROR(VLOOKUP(E6,'ETAPE 7'!$C$3:$K$16,7,0)),"",VLOOKUP(E6,'ETAPE 7'!$C$3:$K$16,7,0))</f>
        <v/>
      </c>
      <c r="S6" s="133" t="str">
        <f ca="1">IF(ISERROR(VLOOKUP(E6,'ETAPE 7'!$C$3:$K$16,8,0)),"",VLOOKUP(E6,'ETAPE 7'!$C$3:$K$16,8,0))</f>
        <v>0</v>
      </c>
      <c r="T6" s="132">
        <f ca="1">IF(ISERROR(VLOOKUP(E6,'ETAPE 8'!$C$3:$K$16,7,0)),"",VLOOKUP(E6,'ETAPE 8'!$C$3:$K$16,7,0))</f>
        <v>9</v>
      </c>
      <c r="U6" s="133">
        <f ca="1">IF(ISERROR(VLOOKUP(E6,'ETAPE 8'!$C$3:$K$16,8,0)),"",VLOOKUP(E6,'ETAPE 8'!$C$3:$K$16,8,0))</f>
        <v>1</v>
      </c>
      <c r="V6" s="132">
        <f ca="1">IF(ISERROR(VLOOKUP(E6,'ETAPE 9'!$C$3:$K$16,7,0)),"",VLOOKUP(E6,'ETAPE 9'!$C$3:$K$16,7,0))</f>
        <v>9</v>
      </c>
      <c r="W6" s="133">
        <f ca="1">IF(ISERROR(VLOOKUP(E6,'ETAPE 9'!$C$3:$K$16,8,0)),"",VLOOKUP(E6,'ETAPE 9'!$C$3:$K$16,8,0))</f>
        <v>1</v>
      </c>
      <c r="X6" s="132" t="str">
        <f>IF(ISERROR(VLOOKUP(E6,'ETAPE 10'!$C$3:$K$16,7,0)),"",VLOOKUP(E6,'ETAPE 10'!$C$3:$K$16,7,0))</f>
        <v/>
      </c>
      <c r="Y6" s="133" t="str">
        <f ca="1">IF(ISERROR(VLOOKUP(E6,'ETAPE 10'!$C$3:$K$16,8,0)),"",VLOOKUP(E6,'ETAPE 10'!$C$3:$K$16,8,0))</f>
        <v>0</v>
      </c>
      <c r="Z6" s="153">
        <f t="shared" ref="Z6:Z18" ca="1" si="3">SUM(G6+I6+K6+M6+O6+Q6+S6+U6+W6+Y6)</f>
        <v>34</v>
      </c>
      <c r="AA6" s="139">
        <f t="shared" ref="AA6:AA18" ca="1" si="4">$Z6</f>
        <v>34</v>
      </c>
      <c r="AB6" s="140">
        <f t="shared" ca="1" si="2"/>
        <v>34.020000000000003</v>
      </c>
    </row>
    <row r="7" spans="1:28" s="118" customFormat="1" ht="18.75" hidden="1" customHeight="1" x14ac:dyDescent="0.25">
      <c r="A7" s="136">
        <f t="shared" ref="A7:A18" ca="1" si="5">RANK(AA7,$AA$5:$AA$18)</f>
        <v>2</v>
      </c>
      <c r="B7" s="141">
        <f t="shared" ref="B7:B18" ca="1" si="6">RANK(AB7,$AB$5:$AB$18)</f>
        <v>2</v>
      </c>
      <c r="C7" s="117">
        <v>3</v>
      </c>
      <c r="D7" s="113" t="str">
        <f>IF('LISTING EQUIPES'!B4="","",'LISTING EQUIPES'!B4)</f>
        <v>MIRAMAS</v>
      </c>
      <c r="E7" s="113">
        <v>3</v>
      </c>
      <c r="F7" s="132">
        <f ca="1">IF(ISERROR(VLOOKUP(E7,'ETAPE 1'!$C$3:$K$16,7,0)),"",VLOOKUP(E7,'ETAPE 1'!$C$3:$K$16,7,0))</f>
        <v>1</v>
      </c>
      <c r="G7" s="133">
        <f ca="1">IF(ISERROR(VLOOKUP(E7,'ETAPE 1'!$C$3:$K$16,8,0)),"",VLOOKUP(E7,'ETAPE 1'!$C$3:$K$16,8,0))</f>
        <v>14</v>
      </c>
      <c r="H7" s="132">
        <f ca="1">IF(ISERROR(VLOOKUP(E7,'ETAPE 2'!$C$3:$K$16,7,0)),"",VLOOKUP(E7,'ETAPE 2'!$C$3:$K$16,7,0))</f>
        <v>1</v>
      </c>
      <c r="I7" s="133">
        <f ca="1">IF(ISERROR(VLOOKUP(E7,'ETAPE 2'!$C$3:$K$16,8,0)),"",VLOOKUP(E7,'ETAPE 2'!$C$3:$K$16,8,0))</f>
        <v>16</v>
      </c>
      <c r="J7" s="132">
        <f ca="1">IF(ISERROR(VLOOKUP(E7,'ETAPE 3'!$C$3:$K$16,7,0)),"",VLOOKUP(E7,'ETAPE 3'!$C$3:$K$16,7,0))</f>
        <v>3</v>
      </c>
      <c r="K7" s="133">
        <f ca="1">IF(ISERROR(VLOOKUP(E7,'ETAPE 3'!$C$3:$K$16,8,0)),"",VLOOKUP(E7,'ETAPE 3'!$C$3:$K$16,8,0))</f>
        <v>14</v>
      </c>
      <c r="L7" s="132">
        <f ca="1">IF(ISERROR(VLOOKUP(E7,'ETAPE 4'!$C$3:$K$16,7,0)),"",VLOOKUP(E7,'ETAPE 4'!$C$3:$K$16,7,0))</f>
        <v>4</v>
      </c>
      <c r="M7" s="133">
        <f ca="1">IF(ISERROR(VLOOKUP(E7,'ETAPE 4'!$C$3:$K$16,8,0)),"",VLOOKUP(E7,'ETAPE 4'!$C$3:$K$16,8,0))</f>
        <v>12</v>
      </c>
      <c r="N7" s="132">
        <f ca="1">IF(ISERROR(VLOOKUP(E7,'ETAPE 5'!$C$3:$K$16,7,0)),"",VLOOKUP(E7,'ETAPE 5'!$C$3:$K$16,7,0))</f>
        <v>10</v>
      </c>
      <c r="O7" s="133">
        <f ca="1">IF(ISERROR(VLOOKUP(E7,'ETAPE 5'!$C$3:$K$16,8,0)),"",VLOOKUP(E7,'ETAPE 5'!$C$3:$K$16,8,0))</f>
        <v>0</v>
      </c>
      <c r="P7" s="132">
        <f ca="1">IF(ISERROR(VLOOKUP(E7,'ETAPE 6'!$C$3:$K$16,7,0)),"",VLOOKUP(E7,'ETAPE 6'!$C$3:$K$16,7,0))</f>
        <v>2</v>
      </c>
      <c r="Q7" s="133">
        <f ca="1">IF(ISERROR(VLOOKUP(E7,'ETAPE 6'!$C$3:$K$16,8,0)),"",VLOOKUP(E7,'ETAPE 6'!$C$3:$K$16,8,0))</f>
        <v>8</v>
      </c>
      <c r="R7" s="132">
        <f ca="1">IF(ISERROR(VLOOKUP(E7,'ETAPE 7'!$C$3:$K$16,7,0)),"",VLOOKUP(E7,'ETAPE 7'!$C$3:$K$16,7,0))</f>
        <v>2</v>
      </c>
      <c r="S7" s="133">
        <f ca="1">IF(ISERROR(VLOOKUP(E7,'ETAPE 7'!$C$3:$K$16,8,0)),"",VLOOKUP(E7,'ETAPE 7'!$C$3:$K$16,8,0))</f>
        <v>11</v>
      </c>
      <c r="T7" s="132">
        <f ca="1">IF(ISERROR(VLOOKUP(E7,'ETAPE 8'!$C$3:$K$16,7,0)),"",VLOOKUP(E7,'ETAPE 8'!$C$3:$K$16,7,0))</f>
        <v>3</v>
      </c>
      <c r="U7" s="133">
        <f ca="1">IF(ISERROR(VLOOKUP(E7,'ETAPE 8'!$C$3:$K$16,8,0)),"",VLOOKUP(E7,'ETAPE 8'!$C$3:$K$16,8,0))</f>
        <v>14</v>
      </c>
      <c r="V7" s="132">
        <f ca="1">IF(ISERROR(VLOOKUP(E7,'ETAPE 9'!$C$3:$K$16,7,0)),"",VLOOKUP(E7,'ETAPE 9'!$C$3:$K$16,7,0))</f>
        <v>7</v>
      </c>
      <c r="W7" s="133">
        <f ca="1">IF(ISERROR(VLOOKUP(E7,'ETAPE 9'!$C$3:$K$16,8,0)),"",VLOOKUP(E7,'ETAPE 9'!$C$3:$K$16,8,0))</f>
        <v>6</v>
      </c>
      <c r="X7" s="132">
        <f ca="1">IF(ISERROR(VLOOKUP(E7,'ETAPE 10'!$C$3:$K$16,7,0)),"",VLOOKUP(E7,'ETAPE 10'!$C$3:$K$16,7,0))</f>
        <v>5</v>
      </c>
      <c r="Y7" s="133">
        <f ca="1">IF(ISERROR(VLOOKUP(E7,'ETAPE 10'!$C$3:$K$16,8,0)),"",VLOOKUP(E7,'ETAPE 10'!$C$3:$K$16,8,0))</f>
        <v>6</v>
      </c>
      <c r="Z7" s="153">
        <f t="shared" ca="1" si="3"/>
        <v>101</v>
      </c>
      <c r="AA7" s="139">
        <f t="shared" ca="1" si="4"/>
        <v>101</v>
      </c>
      <c r="AB7" s="140">
        <f t="shared" ca="1" si="2"/>
        <v>101.03</v>
      </c>
    </row>
    <row r="8" spans="1:28" s="118" customFormat="1" ht="18.75" hidden="1" customHeight="1" x14ac:dyDescent="0.25">
      <c r="A8" s="136">
        <f t="shared" ca="1" si="5"/>
        <v>5</v>
      </c>
      <c r="B8" s="141">
        <f t="shared" ca="1" si="6"/>
        <v>5</v>
      </c>
      <c r="C8" s="117">
        <v>4</v>
      </c>
      <c r="D8" s="113" t="str">
        <f>IF('LISTING EQUIPES'!B5="","",'LISTING EQUIPES'!B5)</f>
        <v>LA CABRE D'OR</v>
      </c>
      <c r="E8" s="113">
        <v>4</v>
      </c>
      <c r="F8" s="132">
        <f ca="1">IF(ISERROR(VLOOKUP(E8,'ETAPE 1'!$C$3:$K$16,7,0)),"",VLOOKUP(E8,'ETAPE 1'!$C$3:$K$16,7,0))</f>
        <v>3</v>
      </c>
      <c r="G8" s="133">
        <f ca="1">IF(ISERROR(VLOOKUP(E8,'ETAPE 1'!$C$3:$K$16,8,0)),"",VLOOKUP(E8,'ETAPE 1'!$C$3:$K$16,8,0))</f>
        <v>10</v>
      </c>
      <c r="H8" s="132">
        <f ca="1">IF(ISERROR(VLOOKUP(E8,'ETAPE 2'!$C$3:$K$16,7,0)),"",VLOOKUP(E8,'ETAPE 2'!$C$3:$K$16,7,0))</f>
        <v>3</v>
      </c>
      <c r="I8" s="133">
        <f ca="1">IF(ISERROR(VLOOKUP(E8,'ETAPE 2'!$C$3:$K$16,8,0)),"",VLOOKUP(E8,'ETAPE 2'!$C$3:$K$16,8,0))</f>
        <v>12</v>
      </c>
      <c r="J8" s="132">
        <f ca="1">IF(ISERROR(VLOOKUP(E8,'ETAPE 3'!$C$3:$K$16,7,0)),"",VLOOKUP(E8,'ETAPE 3'!$C$3:$K$16,7,0))</f>
        <v>6</v>
      </c>
      <c r="K8" s="133">
        <f ca="1">IF(ISERROR(VLOOKUP(E8,'ETAPE 3'!$C$3:$K$16,8,0)),"",VLOOKUP(E8,'ETAPE 3'!$C$3:$K$16,8,0))</f>
        <v>8</v>
      </c>
      <c r="L8" s="132">
        <f ca="1">IF(ISERROR(VLOOKUP(E8,'ETAPE 4'!$C$3:$K$16,7,0)),"",VLOOKUP(E8,'ETAPE 4'!$C$3:$K$16,7,0))</f>
        <v>7</v>
      </c>
      <c r="M8" s="133">
        <f ca="1">IF(ISERROR(VLOOKUP(E8,'ETAPE 4'!$C$3:$K$16,8,0)),"",VLOOKUP(E8,'ETAPE 4'!$C$3:$K$16,8,0))</f>
        <v>6</v>
      </c>
      <c r="N8" s="132">
        <f ca="1">IF(ISERROR(VLOOKUP(E8,'ETAPE 5'!$C$3:$K$16,7,0)),"",VLOOKUP(E8,'ETAPE 5'!$C$3:$K$16,7,0))</f>
        <v>9</v>
      </c>
      <c r="O8" s="133">
        <f ca="1">IF(ISERROR(VLOOKUP(E8,'ETAPE 5'!$C$3:$K$16,8,0)),"",VLOOKUP(E8,'ETAPE 5'!$C$3:$K$16,8,0))</f>
        <v>2</v>
      </c>
      <c r="P8" s="132" t="str">
        <f>IF(ISERROR(VLOOKUP(E8,'ETAPE 6'!$C$3:$K$16,7,0)),"",VLOOKUP(E8,'ETAPE 6'!$C$3:$K$16,7,0))</f>
        <v/>
      </c>
      <c r="Q8" s="133" t="str">
        <f ca="1">IF(ISERROR(VLOOKUP(E8,'ETAPE 6'!$C$3:$K$16,8,0)),"",VLOOKUP(E8,'ETAPE 6'!$C$3:$K$16,8,0))</f>
        <v>0</v>
      </c>
      <c r="R8" s="132">
        <f ca="1">IF(ISERROR(VLOOKUP(E8,'ETAPE 7'!$C$3:$K$16,7,0)),"",VLOOKUP(E8,'ETAPE 7'!$C$3:$K$16,7,0))</f>
        <v>1</v>
      </c>
      <c r="S8" s="133">
        <f ca="1">IF(ISERROR(VLOOKUP(E8,'ETAPE 7'!$C$3:$K$16,8,0)),"",VLOOKUP(E8,'ETAPE 7'!$C$3:$K$16,8,0))</f>
        <v>14</v>
      </c>
      <c r="T8" s="132">
        <f ca="1">IF(ISERROR(VLOOKUP(E8,'ETAPE 8'!$C$3:$K$16,7,0)),"",VLOOKUP(E8,'ETAPE 8'!$C$3:$K$16,7,0))</f>
        <v>5</v>
      </c>
      <c r="U8" s="133">
        <f ca="1">IF(ISERROR(VLOOKUP(E8,'ETAPE 8'!$C$3:$K$16,8,0)),"",VLOOKUP(E8,'ETAPE 8'!$C$3:$K$16,8,0))</f>
        <v>10</v>
      </c>
      <c r="V8" s="132">
        <f ca="1">IF(ISERROR(VLOOKUP(E8,'ETAPE 9'!$C$3:$K$16,7,0)),"",VLOOKUP(E8,'ETAPE 9'!$C$3:$K$16,7,0))</f>
        <v>4</v>
      </c>
      <c r="W8" s="133">
        <f ca="1">IF(ISERROR(VLOOKUP(E8,'ETAPE 9'!$C$3:$K$16,8,0)),"",VLOOKUP(E8,'ETAPE 9'!$C$3:$K$16,8,0))</f>
        <v>12</v>
      </c>
      <c r="X8" s="132">
        <f ca="1">IF(ISERROR(VLOOKUP(E8,'ETAPE 10'!$C$3:$K$16,7,0)),"",VLOOKUP(E8,'ETAPE 10'!$C$3:$K$16,7,0))</f>
        <v>3</v>
      </c>
      <c r="Y8" s="133">
        <f ca="1">IF(ISERROR(VLOOKUP(E8,'ETAPE 10'!$C$3:$K$16,8,0)),"",VLOOKUP(E8,'ETAPE 10'!$C$3:$K$16,8,0))</f>
        <v>10</v>
      </c>
      <c r="Z8" s="153">
        <f t="shared" ca="1" si="3"/>
        <v>84</v>
      </c>
      <c r="AA8" s="139">
        <f t="shared" ca="1" si="4"/>
        <v>84</v>
      </c>
      <c r="AB8" s="140">
        <f t="shared" ca="1" si="2"/>
        <v>84.04</v>
      </c>
    </row>
    <row r="9" spans="1:28" s="118" customFormat="1" ht="18.75" hidden="1" customHeight="1" x14ac:dyDescent="0.25">
      <c r="A9" s="136">
        <f t="shared" ca="1" si="5"/>
        <v>6</v>
      </c>
      <c r="B9" s="141">
        <f t="shared" ca="1" si="6"/>
        <v>6</v>
      </c>
      <c r="C9" s="117">
        <v>5</v>
      </c>
      <c r="D9" s="113" t="str">
        <f>IF('LISTING EQUIPES'!B6="","",'LISTING EQUIPES'!B6)</f>
        <v>MANVILLE</v>
      </c>
      <c r="E9" s="119">
        <v>5</v>
      </c>
      <c r="F9" s="132" t="str">
        <f>IF(ISERROR(VLOOKUP(E9,'ETAPE 1'!$C$3:$K$16,7,0)),"",VLOOKUP(E9,'ETAPE 1'!$C$3:$K$16,7,0))</f>
        <v/>
      </c>
      <c r="G9" s="133" t="str">
        <f ca="1">IF(ISERROR(VLOOKUP(E9,'ETAPE 1'!$C$3:$K$16,8,0)),"",VLOOKUP(E9,'ETAPE 1'!$C$3:$K$16,8,0))</f>
        <v>0</v>
      </c>
      <c r="H9" s="132">
        <f ca="1">IF(ISERROR(VLOOKUP(E9,'ETAPE 2'!$C$3:$K$16,7,0)),"",VLOOKUP(E9,'ETAPE 2'!$C$3:$K$16,7,0))</f>
        <v>7</v>
      </c>
      <c r="I9" s="133">
        <f ca="1">IF(ISERROR(VLOOKUP(E9,'ETAPE 2'!$C$3:$K$16,8,0)),"",VLOOKUP(E9,'ETAPE 2'!$C$3:$K$16,8,0))</f>
        <v>4</v>
      </c>
      <c r="J9" s="132">
        <f ca="1">IF(ISERROR(VLOOKUP(E9,'ETAPE 3'!$C$3:$K$16,7,0)),"",VLOOKUP(E9,'ETAPE 3'!$C$3:$K$16,7,0))</f>
        <v>1</v>
      </c>
      <c r="K9" s="133">
        <f ca="1">IF(ISERROR(VLOOKUP(E9,'ETAPE 3'!$C$3:$K$16,8,0)),"",VLOOKUP(E9,'ETAPE 3'!$C$3:$K$16,8,0))</f>
        <v>18</v>
      </c>
      <c r="L9" s="132">
        <f ca="1">IF(ISERROR(VLOOKUP(E9,'ETAPE 4'!$C$3:$K$16,7,0)),"",VLOOKUP(E9,'ETAPE 4'!$C$3:$K$16,7,0))</f>
        <v>6</v>
      </c>
      <c r="M9" s="133">
        <f ca="1">IF(ISERROR(VLOOKUP(E9,'ETAPE 4'!$C$3:$K$16,8,0)),"",VLOOKUP(E9,'ETAPE 4'!$C$3:$K$16,8,0))</f>
        <v>8</v>
      </c>
      <c r="N9" s="132">
        <f ca="1">IF(ISERROR(VLOOKUP(E9,'ETAPE 5'!$C$3:$K$16,7,0)),"",VLOOKUP(E9,'ETAPE 5'!$C$3:$K$16,7,0))</f>
        <v>4</v>
      </c>
      <c r="O9" s="133">
        <f ca="1">IF(ISERROR(VLOOKUP(E9,'ETAPE 5'!$C$3:$K$16,8,0)),"",VLOOKUP(E9,'ETAPE 5'!$C$3:$K$16,8,0))</f>
        <v>12</v>
      </c>
      <c r="P9" s="132" t="str">
        <f>IF(ISERROR(VLOOKUP(E9,'ETAPE 6'!$C$3:$K$16,7,0)),"",VLOOKUP(E9,'ETAPE 6'!$C$3:$K$16,7,0))</f>
        <v/>
      </c>
      <c r="Q9" s="133" t="str">
        <f ca="1">IF(ISERROR(VLOOKUP(E9,'ETAPE 6'!$C$3:$K$16,8,0)),"",VLOOKUP(E9,'ETAPE 6'!$C$3:$K$16,8,0))</f>
        <v>0</v>
      </c>
      <c r="R9" s="132">
        <f ca="1">IF(ISERROR(VLOOKUP(E9,'ETAPE 7'!$C$3:$K$16,7,0)),"",VLOOKUP(E9,'ETAPE 7'!$C$3:$K$16,7,0))</f>
        <v>4</v>
      </c>
      <c r="S9" s="133">
        <f ca="1">IF(ISERROR(VLOOKUP(E9,'ETAPE 7'!$C$3:$K$16,8,0)),"",VLOOKUP(E9,'ETAPE 7'!$C$3:$K$16,8,0))</f>
        <v>7</v>
      </c>
      <c r="T9" s="132">
        <f ca="1">IF(ISERROR(VLOOKUP(E9,'ETAPE 8'!$C$3:$K$16,7,0)),"",VLOOKUP(E9,'ETAPE 8'!$C$3:$K$16,7,0))</f>
        <v>1</v>
      </c>
      <c r="U9" s="133">
        <f ca="1">IF(ISERROR(VLOOKUP(E9,'ETAPE 8'!$C$3:$K$16,8,0)),"",VLOOKUP(E9,'ETAPE 8'!$C$3:$K$16,8,0))</f>
        <v>18</v>
      </c>
      <c r="V9" s="132">
        <f ca="1">IF(ISERROR(VLOOKUP(E9,'ETAPE 9'!$C$3:$K$16,7,0)),"",VLOOKUP(E9,'ETAPE 9'!$C$3:$K$16,7,0))</f>
        <v>6</v>
      </c>
      <c r="W9" s="133">
        <f ca="1">IF(ISERROR(VLOOKUP(E9,'ETAPE 9'!$C$3:$K$16,8,0)),"",VLOOKUP(E9,'ETAPE 9'!$C$3:$K$16,8,0))</f>
        <v>8</v>
      </c>
      <c r="X9" s="132">
        <f ca="1">IF(ISERROR(VLOOKUP(E9,'ETAPE 10'!$C$3:$K$16,7,0)),"",VLOOKUP(E9,'ETAPE 10'!$C$3:$K$16,7,0))</f>
        <v>6</v>
      </c>
      <c r="Y9" s="133">
        <f ca="1">IF(ISERROR(VLOOKUP(E9,'ETAPE 10'!$C$3:$K$16,8,0)),"",VLOOKUP(E9,'ETAPE 10'!$C$3:$K$16,8,0))</f>
        <v>4</v>
      </c>
      <c r="Z9" s="153">
        <f t="shared" ca="1" si="3"/>
        <v>79</v>
      </c>
      <c r="AA9" s="139">
        <f t="shared" ca="1" si="4"/>
        <v>79</v>
      </c>
      <c r="AB9" s="140">
        <f t="shared" ca="1" si="2"/>
        <v>79.05</v>
      </c>
    </row>
    <row r="10" spans="1:28" s="118" customFormat="1" ht="18.75" hidden="1" customHeight="1" x14ac:dyDescent="0.25">
      <c r="A10" s="136">
        <f t="shared" ca="1" si="5"/>
        <v>7</v>
      </c>
      <c r="B10" s="141">
        <f t="shared" ca="1" si="6"/>
        <v>7</v>
      </c>
      <c r="C10" s="117">
        <v>6</v>
      </c>
      <c r="D10" s="113" t="str">
        <f>IF('LISTING EQUIPES'!B7="","",'LISTING EQUIPES'!B7)</f>
        <v>AIX GOLF ACADEMIE</v>
      </c>
      <c r="E10" s="113">
        <v>6</v>
      </c>
      <c r="F10" s="132">
        <f ca="1">IF(ISERROR(VLOOKUP(E10,'ETAPE 1'!$C$3:$K$16,7,0)),"",VLOOKUP(E10,'ETAPE 1'!$C$3:$K$16,7,0))</f>
        <v>6</v>
      </c>
      <c r="G10" s="133">
        <f ca="1">IF(ISERROR(VLOOKUP(E10,'ETAPE 1'!$C$3:$K$16,8,0)),"",VLOOKUP(E10,'ETAPE 1'!$C$3:$K$16,8,0))</f>
        <v>4</v>
      </c>
      <c r="H10" s="132">
        <f ca="1">IF(ISERROR(VLOOKUP(E10,'ETAPE 2'!$C$3:$K$16,7,0)),"",VLOOKUP(E10,'ETAPE 2'!$C$3:$K$16,7,0))</f>
        <v>6</v>
      </c>
      <c r="I10" s="133">
        <f ca="1">IF(ISERROR(VLOOKUP(E10,'ETAPE 2'!$C$3:$K$16,8,0)),"",VLOOKUP(E10,'ETAPE 2'!$C$3:$K$16,8,0))</f>
        <v>6</v>
      </c>
      <c r="J10" s="132">
        <f ca="1">IF(ISERROR(VLOOKUP(E10,'ETAPE 3'!$C$3:$K$16,7,0)),"",VLOOKUP(E10,'ETAPE 3'!$C$3:$K$16,7,0))</f>
        <v>7</v>
      </c>
      <c r="K10" s="133">
        <f ca="1">IF(ISERROR(VLOOKUP(E10,'ETAPE 3'!$C$3:$K$16,8,0)),"",VLOOKUP(E10,'ETAPE 3'!$C$3:$K$16,8,0))</f>
        <v>6</v>
      </c>
      <c r="L10" s="132">
        <f ca="1">IF(ISERROR(VLOOKUP(E10,'ETAPE 4'!$C$3:$K$16,7,0)),"",VLOOKUP(E10,'ETAPE 4'!$C$3:$K$16,7,0))</f>
        <v>1</v>
      </c>
      <c r="M10" s="133">
        <f ca="1">IF(ISERROR(VLOOKUP(E10,'ETAPE 4'!$C$3:$K$16,8,0)),"",VLOOKUP(E10,'ETAPE 4'!$C$3:$K$16,8,0))</f>
        <v>18</v>
      </c>
      <c r="N10" s="132">
        <f ca="1">IF(ISERROR(VLOOKUP(E10,'ETAPE 5'!$C$3:$K$16,7,0)),"",VLOOKUP(E10,'ETAPE 5'!$C$3:$K$16,7,0))</f>
        <v>7</v>
      </c>
      <c r="O10" s="133">
        <f ca="1">IF(ISERROR(VLOOKUP(E10,'ETAPE 5'!$C$3:$K$16,8,0)),"",VLOOKUP(E10,'ETAPE 5'!$C$3:$K$16,8,0))</f>
        <v>5</v>
      </c>
      <c r="P10" s="132" t="str">
        <f>IF(ISERROR(VLOOKUP(E10,'ETAPE 6'!$C$3:$K$16,7,0)),"",VLOOKUP(E10,'ETAPE 6'!$C$3:$K$16,7,0))</f>
        <v/>
      </c>
      <c r="Q10" s="133" t="str">
        <f ca="1">IF(ISERROR(VLOOKUP(E10,'ETAPE 6'!$C$3:$K$16,8,0)),"",VLOOKUP(E10,'ETAPE 6'!$C$3:$K$16,8,0))</f>
        <v>0</v>
      </c>
      <c r="R10" s="132">
        <f ca="1">IF(ISERROR(VLOOKUP(E10,'ETAPE 7'!$C$3:$K$16,7,0)),"",VLOOKUP(E10,'ETAPE 7'!$C$3:$K$16,7,0))</f>
        <v>6</v>
      </c>
      <c r="S10" s="133">
        <f ca="1">IF(ISERROR(VLOOKUP(E10,'ETAPE 7'!$C$3:$K$16,8,0)),"",VLOOKUP(E10,'ETAPE 7'!$C$3:$K$16,8,0))</f>
        <v>4</v>
      </c>
      <c r="T10" s="132">
        <f ca="1">IF(ISERROR(VLOOKUP(E10,'ETAPE 8'!$C$3:$K$16,7,0)),"",VLOOKUP(E10,'ETAPE 8'!$C$3:$K$16,7,0))</f>
        <v>9</v>
      </c>
      <c r="U10" s="133">
        <f ca="1">IF(ISERROR(VLOOKUP(E10,'ETAPE 8'!$C$3:$K$16,8,0)),"",VLOOKUP(E10,'ETAPE 8'!$C$3:$K$16,8,0))</f>
        <v>1</v>
      </c>
      <c r="V10" s="132">
        <f ca="1">IF(ISERROR(VLOOKUP(E10,'ETAPE 9'!$C$3:$K$16,7,0)),"",VLOOKUP(E10,'ETAPE 9'!$C$3:$K$16,7,0))</f>
        <v>5</v>
      </c>
      <c r="W10" s="133">
        <f ca="1">IF(ISERROR(VLOOKUP(E10,'ETAPE 9'!$C$3:$K$16,8,0)),"",VLOOKUP(E10,'ETAPE 9'!$C$3:$K$16,8,0))</f>
        <v>10</v>
      </c>
      <c r="X10" s="132">
        <f ca="1">IF(ISERROR(VLOOKUP(E10,'ETAPE 10'!$C$3:$K$16,7,0)),"",VLOOKUP(E10,'ETAPE 10'!$C$3:$K$16,7,0))</f>
        <v>7</v>
      </c>
      <c r="Y10" s="133">
        <f ca="1">IF(ISERROR(VLOOKUP(E10,'ETAPE 10'!$C$3:$K$16,8,0)),"",VLOOKUP(E10,'ETAPE 10'!$C$3:$K$16,8,0))</f>
        <v>2</v>
      </c>
      <c r="Z10" s="153">
        <f t="shared" ca="1" si="3"/>
        <v>56</v>
      </c>
      <c r="AA10" s="139">
        <f t="shared" ca="1" si="4"/>
        <v>56</v>
      </c>
      <c r="AB10" s="140">
        <f t="shared" ca="1" si="2"/>
        <v>56.06</v>
      </c>
    </row>
    <row r="11" spans="1:28" s="118" customFormat="1" ht="18.75" hidden="1" customHeight="1" x14ac:dyDescent="0.25">
      <c r="A11" s="136">
        <f t="shared" ca="1" si="5"/>
        <v>4</v>
      </c>
      <c r="B11" s="141">
        <f t="shared" ca="1" si="6"/>
        <v>4</v>
      </c>
      <c r="C11" s="117">
        <v>7</v>
      </c>
      <c r="D11" s="113" t="str">
        <f>IF('LISTING EQUIPES'!B8="","",'LISTING EQUIPES'!B8)</f>
        <v>SAINTE VICTOIRE</v>
      </c>
      <c r="E11" s="113">
        <v>7</v>
      </c>
      <c r="F11" s="132">
        <f ca="1">IF(ISERROR(VLOOKUP(E11,'ETAPE 1'!$C$3:$K$16,7,0)),"",VLOOKUP(E11,'ETAPE 1'!$C$3:$K$16,7,0))</f>
        <v>4</v>
      </c>
      <c r="G11" s="133">
        <f ca="1">IF(ISERROR(VLOOKUP(E11,'ETAPE 1'!$C$3:$K$16,8,0)),"",VLOOKUP(E11,'ETAPE 1'!$C$3:$K$16,8,0))</f>
        <v>8</v>
      </c>
      <c r="H11" s="132">
        <f ca="1">IF(ISERROR(VLOOKUP(E11,'ETAPE 2'!$C$3:$K$16,7,0)),"",VLOOKUP(E11,'ETAPE 2'!$C$3:$K$16,7,0))</f>
        <v>2</v>
      </c>
      <c r="I11" s="133">
        <f ca="1">IF(ISERROR(VLOOKUP(E11,'ETAPE 2'!$C$3:$K$16,8,0)),"",VLOOKUP(E11,'ETAPE 2'!$C$3:$K$16,8,0))</f>
        <v>14</v>
      </c>
      <c r="J11" s="132">
        <f ca="1">IF(ISERROR(VLOOKUP(E11,'ETAPE 3'!$C$3:$K$16,7,0)),"",VLOOKUP(E11,'ETAPE 3'!$C$3:$K$16,7,0))</f>
        <v>8</v>
      </c>
      <c r="K11" s="133">
        <f ca="1">IF(ISERROR(VLOOKUP(E11,'ETAPE 3'!$C$3:$K$16,8,0)),"",VLOOKUP(E11,'ETAPE 3'!$C$3:$K$16,8,0))</f>
        <v>4</v>
      </c>
      <c r="L11" s="132">
        <f ca="1">IF(ISERROR(VLOOKUP(E11,'ETAPE 4'!$C$3:$K$16,7,0)),"",VLOOKUP(E11,'ETAPE 4'!$C$3:$K$16,7,0))</f>
        <v>2</v>
      </c>
      <c r="M11" s="133">
        <f ca="1">IF(ISERROR(VLOOKUP(E11,'ETAPE 4'!$C$3:$K$16,8,0)),"",VLOOKUP(E11,'ETAPE 4'!$C$3:$K$16,8,0))</f>
        <v>16</v>
      </c>
      <c r="N11" s="132">
        <f ca="1">IF(ISERROR(VLOOKUP(E11,'ETAPE 5'!$C$3:$K$16,7,0)),"",VLOOKUP(E11,'ETAPE 5'!$C$3:$K$16,7,0))</f>
        <v>3</v>
      </c>
      <c r="O11" s="133">
        <f ca="1">IF(ISERROR(VLOOKUP(E11,'ETAPE 5'!$C$3:$K$16,8,0)),"",VLOOKUP(E11,'ETAPE 5'!$C$3:$K$16,8,0))</f>
        <v>14</v>
      </c>
      <c r="P11" s="132">
        <f ca="1">IF(ISERROR(VLOOKUP(E11,'ETAPE 6'!$C$3:$K$16,7,0)),"",VLOOKUP(E11,'ETAPE 6'!$C$3:$K$16,7,0))</f>
        <v>4</v>
      </c>
      <c r="Q11" s="133">
        <f ca="1">IF(ISERROR(VLOOKUP(E11,'ETAPE 6'!$C$3:$K$16,8,0)),"",VLOOKUP(E11,'ETAPE 6'!$C$3:$K$16,8,0))</f>
        <v>4</v>
      </c>
      <c r="R11" s="132">
        <f ca="1">IF(ISERROR(VLOOKUP(E11,'ETAPE 7'!$C$3:$K$16,7,0)),"",VLOOKUP(E11,'ETAPE 7'!$C$3:$K$16,7,0))</f>
        <v>8</v>
      </c>
      <c r="S11" s="133">
        <f ca="1">IF(ISERROR(VLOOKUP(E11,'ETAPE 7'!$C$3:$K$16,8,0)),"",VLOOKUP(E11,'ETAPE 7'!$C$3:$K$16,8,0))</f>
        <v>0</v>
      </c>
      <c r="T11" s="132">
        <f ca="1">IF(ISERROR(VLOOKUP(E11,'ETAPE 8'!$C$3:$K$16,7,0)),"",VLOOKUP(E11,'ETAPE 8'!$C$3:$K$16,7,0))</f>
        <v>7</v>
      </c>
      <c r="U11" s="133">
        <f ca="1">IF(ISERROR(VLOOKUP(E11,'ETAPE 8'!$C$3:$K$16,8,0)),"",VLOOKUP(E11,'ETAPE 8'!$C$3:$K$16,8,0))</f>
        <v>6</v>
      </c>
      <c r="V11" s="132">
        <f ca="1">IF(ISERROR(VLOOKUP(E11,'ETAPE 9'!$C$3:$K$16,7,0)),"",VLOOKUP(E11,'ETAPE 9'!$C$3:$K$16,7,0))</f>
        <v>3</v>
      </c>
      <c r="W11" s="133">
        <f ca="1">IF(ISERROR(VLOOKUP(E11,'ETAPE 9'!$C$3:$K$16,8,0)),"",VLOOKUP(E11,'ETAPE 9'!$C$3:$K$16,8,0))</f>
        <v>14</v>
      </c>
      <c r="X11" s="132">
        <f ca="1">IF(ISERROR(VLOOKUP(E11,'ETAPE 10'!$C$3:$K$16,7,0)),"",VLOOKUP(E11,'ETAPE 10'!$C$3:$K$16,7,0))</f>
        <v>4</v>
      </c>
      <c r="Y11" s="133">
        <f ca="1">IF(ISERROR(VLOOKUP(E11,'ETAPE 10'!$C$3:$K$16,8,0)),"",VLOOKUP(E11,'ETAPE 10'!$C$3:$K$16,8,0))</f>
        <v>8</v>
      </c>
      <c r="Z11" s="153">
        <f t="shared" ca="1" si="3"/>
        <v>88</v>
      </c>
      <c r="AA11" s="139">
        <f t="shared" ca="1" si="4"/>
        <v>88</v>
      </c>
      <c r="AB11" s="140">
        <f t="shared" ca="1" si="2"/>
        <v>88.07</v>
      </c>
    </row>
    <row r="12" spans="1:28" s="118" customFormat="1" ht="18.75" hidden="1" customHeight="1" x14ac:dyDescent="0.25">
      <c r="A12" s="136">
        <f t="shared" ca="1" si="5"/>
        <v>10</v>
      </c>
      <c r="B12" s="141">
        <f t="shared" ca="1" si="6"/>
        <v>10</v>
      </c>
      <c r="C12" s="117">
        <v>8</v>
      </c>
      <c r="D12" s="113" t="str">
        <f>IF('LISTING EQUIPES'!B9="","",'LISTING EQUIPES'!B9)</f>
        <v>ECOLE DE L'AIR</v>
      </c>
      <c r="E12" s="119">
        <v>8</v>
      </c>
      <c r="F12" s="132">
        <f ca="1">IF(ISERROR(VLOOKUP(E12,'ETAPE 1'!$C$3:$K$16,7,0)),"",VLOOKUP(E12,'ETAPE 1'!$C$3:$K$16,7,0))</f>
        <v>8</v>
      </c>
      <c r="G12" s="133">
        <f ca="1">IF(ISERROR(VLOOKUP(E12,'ETAPE 1'!$C$3:$K$16,8,0)),"",VLOOKUP(E12,'ETAPE 1'!$C$3:$K$16,8,0))</f>
        <v>0</v>
      </c>
      <c r="H12" s="132">
        <f ca="1">IF(ISERROR(VLOOKUP(E12,'ETAPE 2'!$C$3:$K$16,7,0)),"",VLOOKUP(E12,'ETAPE 2'!$C$3:$K$16,7,0))</f>
        <v>8</v>
      </c>
      <c r="I12" s="133">
        <f ca="1">IF(ISERROR(VLOOKUP(E12,'ETAPE 2'!$C$3:$K$16,8,0)),"",VLOOKUP(E12,'ETAPE 2'!$C$3:$K$16,8,0))</f>
        <v>2</v>
      </c>
      <c r="J12" s="132">
        <f ca="1">IF(ISERROR(VLOOKUP(E12,'ETAPE 3'!$C$3:$K$16,7,0)),"",VLOOKUP(E12,'ETAPE 3'!$C$3:$K$16,7,0))</f>
        <v>10</v>
      </c>
      <c r="K12" s="133">
        <f ca="1">IF(ISERROR(VLOOKUP(E12,'ETAPE 3'!$C$3:$K$16,8,0)),"",VLOOKUP(E12,'ETAPE 3'!$C$3:$K$16,8,0))</f>
        <v>0</v>
      </c>
      <c r="L12" s="132">
        <f ca="1">IF(ISERROR(VLOOKUP(E12,'ETAPE 4'!$C$3:$K$16,7,0)),"",VLOOKUP(E12,'ETAPE 4'!$C$3:$K$16,7,0))</f>
        <v>8</v>
      </c>
      <c r="M12" s="133">
        <f ca="1">IF(ISERROR(VLOOKUP(E12,'ETAPE 4'!$C$3:$K$16,8,0)),"",VLOOKUP(E12,'ETAPE 4'!$C$3:$K$16,8,0))</f>
        <v>4</v>
      </c>
      <c r="N12" s="132">
        <f ca="1">IF(ISERROR(VLOOKUP(E12,'ETAPE 5'!$C$3:$K$16,7,0)),"",VLOOKUP(E12,'ETAPE 5'!$C$3:$K$16,7,0))</f>
        <v>7</v>
      </c>
      <c r="O12" s="133">
        <f ca="1">IF(ISERROR(VLOOKUP(E12,'ETAPE 5'!$C$3:$K$16,8,0)),"",VLOOKUP(E12,'ETAPE 5'!$C$3:$K$16,8,0))</f>
        <v>5</v>
      </c>
      <c r="P12" s="132">
        <f ca="1">IF(ISERROR(VLOOKUP(E12,'ETAPE 6'!$C$3:$K$16,7,0)),"",VLOOKUP(E12,'ETAPE 6'!$C$3:$K$16,7,0))</f>
        <v>6</v>
      </c>
      <c r="Q12" s="133">
        <f ca="1">IF(ISERROR(VLOOKUP(E12,'ETAPE 6'!$C$3:$K$16,8,0)),"",VLOOKUP(E12,'ETAPE 6'!$C$3:$K$16,8,0))</f>
        <v>0</v>
      </c>
      <c r="R12" s="132" t="str">
        <f>IF(ISERROR(VLOOKUP(E12,'ETAPE 7'!$C$3:$K$16,7,0)),"",VLOOKUP(E12,'ETAPE 7'!$C$3:$K$16,7,0))</f>
        <v/>
      </c>
      <c r="S12" s="133" t="str">
        <f ca="1">IF(ISERROR(VLOOKUP(E12,'ETAPE 7'!$C$3:$K$16,8,0)),"",VLOOKUP(E12,'ETAPE 7'!$C$3:$K$16,8,0))</f>
        <v>0</v>
      </c>
      <c r="T12" s="132">
        <f ca="1">IF(ISERROR(VLOOKUP(E12,'ETAPE 8'!$C$3:$K$16,7,0)),"",VLOOKUP(E12,'ETAPE 8'!$C$3:$K$16,7,0))</f>
        <v>6</v>
      </c>
      <c r="U12" s="133">
        <f ca="1">IF(ISERROR(VLOOKUP(E12,'ETAPE 8'!$C$3:$K$16,8,0)),"",VLOOKUP(E12,'ETAPE 8'!$C$3:$K$16,8,0))</f>
        <v>8</v>
      </c>
      <c r="V12" s="132">
        <f ca="1">IF(ISERROR(VLOOKUP(E12,'ETAPE 9'!$C$3:$K$16,7,0)),"",VLOOKUP(E12,'ETAPE 9'!$C$3:$K$16,7,0))</f>
        <v>9</v>
      </c>
      <c r="W12" s="133">
        <f ca="1">IF(ISERROR(VLOOKUP(E12,'ETAPE 9'!$C$3:$K$16,8,0)),"",VLOOKUP(E12,'ETAPE 9'!$C$3:$K$16,8,0))</f>
        <v>1</v>
      </c>
      <c r="X12" s="132" t="str">
        <f>IF(ISERROR(VLOOKUP(E12,'ETAPE 10'!$C$3:$K$16,7,0)),"",VLOOKUP(E12,'ETAPE 10'!$C$3:$K$16,7,0))</f>
        <v/>
      </c>
      <c r="Y12" s="133" t="str">
        <f ca="1">IF(ISERROR(VLOOKUP(E12,'ETAPE 10'!$C$3:$K$16,8,0)),"",VLOOKUP(E12,'ETAPE 10'!$C$3:$K$16,8,0))</f>
        <v>0</v>
      </c>
      <c r="Z12" s="153">
        <f t="shared" ca="1" si="3"/>
        <v>20</v>
      </c>
      <c r="AA12" s="139">
        <f t="shared" ca="1" si="4"/>
        <v>20</v>
      </c>
      <c r="AB12" s="140">
        <f t="shared" ca="1" si="2"/>
        <v>20.079999999999998</v>
      </c>
    </row>
    <row r="13" spans="1:28" s="118" customFormat="1" ht="18.75" hidden="1" customHeight="1" x14ac:dyDescent="0.25">
      <c r="A13" s="136">
        <f t="shared" ca="1" si="5"/>
        <v>8</v>
      </c>
      <c r="B13" s="141">
        <f t="shared" ca="1" si="6"/>
        <v>8</v>
      </c>
      <c r="C13" s="117">
        <v>9</v>
      </c>
      <c r="D13" s="113" t="str">
        <f>IF('LISTING EQUIPES'!B10="","",'LISTING EQUIPES'!B10)</f>
        <v>AIX EN PROVENCE</v>
      </c>
      <c r="E13" s="113">
        <v>9</v>
      </c>
      <c r="F13" s="132">
        <f ca="1">IF(ISERROR(VLOOKUP(E13,'ETAPE 1'!$C$3:$K$16,7,0)),"",VLOOKUP(E13,'ETAPE 1'!$C$3:$K$16,7,0))</f>
        <v>7</v>
      </c>
      <c r="G13" s="133">
        <f ca="1">IF(ISERROR(VLOOKUP(E13,'ETAPE 1'!$C$3:$K$16,8,0)),"",VLOOKUP(E13,'ETAPE 1'!$C$3:$K$16,8,0))</f>
        <v>2</v>
      </c>
      <c r="H13" s="132">
        <f ca="1">IF(ISERROR(VLOOKUP(E13,'ETAPE 2'!$C$3:$K$16,7,0)),"",VLOOKUP(E13,'ETAPE 2'!$C$3:$K$16,7,0))</f>
        <v>9</v>
      </c>
      <c r="I13" s="133">
        <f ca="1">IF(ISERROR(VLOOKUP(E13,'ETAPE 2'!$C$3:$K$16,8,0)),"",VLOOKUP(E13,'ETAPE 2'!$C$3:$K$16,8,0))</f>
        <v>0</v>
      </c>
      <c r="J13" s="132">
        <f ca="1">IF(ISERROR(VLOOKUP(E13,'ETAPE 3'!$C$3:$K$16,7,0)),"",VLOOKUP(E13,'ETAPE 3'!$C$3:$K$16,7,0))</f>
        <v>5</v>
      </c>
      <c r="K13" s="133">
        <f ca="1">IF(ISERROR(VLOOKUP(E13,'ETAPE 3'!$C$3:$K$16,8,0)),"",VLOOKUP(E13,'ETAPE 3'!$C$3:$K$16,8,0))</f>
        <v>10</v>
      </c>
      <c r="L13" s="132">
        <f ca="1">IF(ISERROR(VLOOKUP(E13,'ETAPE 4'!$C$3:$K$16,7,0)),"",VLOOKUP(E13,'ETAPE 4'!$C$3:$K$16,7,0))</f>
        <v>9</v>
      </c>
      <c r="M13" s="133">
        <f ca="1">IF(ISERROR(VLOOKUP(E13,'ETAPE 4'!$C$3:$K$16,8,0)),"",VLOOKUP(E13,'ETAPE 4'!$C$3:$K$16,8,0))</f>
        <v>2</v>
      </c>
      <c r="N13" s="132">
        <f ca="1">IF(ISERROR(VLOOKUP(E13,'ETAPE 5'!$C$3:$K$16,7,0)),"",VLOOKUP(E13,'ETAPE 5'!$C$3:$K$16,7,0))</f>
        <v>5</v>
      </c>
      <c r="O13" s="133">
        <f ca="1">IF(ISERROR(VLOOKUP(E13,'ETAPE 5'!$C$3:$K$16,8,0)),"",VLOOKUP(E13,'ETAPE 5'!$C$3:$K$16,8,0))</f>
        <v>10</v>
      </c>
      <c r="P13" s="132">
        <f ca="1">IF(ISERROR(VLOOKUP(E13,'ETAPE 6'!$C$3:$K$16,7,0)),"",VLOOKUP(E13,'ETAPE 6'!$C$3:$K$16,7,0))</f>
        <v>5</v>
      </c>
      <c r="Q13" s="133">
        <f ca="1">IF(ISERROR(VLOOKUP(E13,'ETAPE 6'!$C$3:$K$16,8,0)),"",VLOOKUP(E13,'ETAPE 6'!$C$3:$K$16,8,0))</f>
        <v>2</v>
      </c>
      <c r="R13" s="132">
        <f ca="1">IF(ISERROR(VLOOKUP(E13,'ETAPE 7'!$C$3:$K$16,7,0)),"",VLOOKUP(E13,'ETAPE 7'!$C$3:$K$16,7,0))</f>
        <v>7</v>
      </c>
      <c r="S13" s="133">
        <f ca="1">IF(ISERROR(VLOOKUP(E13,'ETAPE 7'!$C$3:$K$16,8,0)),"",VLOOKUP(E13,'ETAPE 7'!$C$3:$K$16,8,0))</f>
        <v>2</v>
      </c>
      <c r="T13" s="132">
        <f ca="1">IF(ISERROR(VLOOKUP(E13,'ETAPE 8'!$C$3:$K$16,7,0)),"",VLOOKUP(E13,'ETAPE 8'!$C$3:$K$16,7,0))</f>
        <v>8</v>
      </c>
      <c r="U13" s="133">
        <f ca="1">IF(ISERROR(VLOOKUP(E13,'ETAPE 8'!$C$3:$K$16,8,0)),"",VLOOKUP(E13,'ETAPE 8'!$C$3:$K$16,8,0))</f>
        <v>4</v>
      </c>
      <c r="V13" s="132">
        <f ca="1">IF(ISERROR(VLOOKUP(E13,'ETAPE 9'!$C$3:$K$16,7,0)),"",VLOOKUP(E13,'ETAPE 9'!$C$3:$K$16,7,0))</f>
        <v>8</v>
      </c>
      <c r="W13" s="133">
        <f ca="1">IF(ISERROR(VLOOKUP(E13,'ETAPE 9'!$C$3:$K$16,8,0)),"",VLOOKUP(E13,'ETAPE 9'!$C$3:$K$16,8,0))</f>
        <v>4</v>
      </c>
      <c r="X13" s="132">
        <f ca="1">IF(ISERROR(VLOOKUP(E13,'ETAPE 10'!$C$3:$K$16,7,0)),"",VLOOKUP(E13,'ETAPE 10'!$C$3:$K$16,7,0))</f>
        <v>8</v>
      </c>
      <c r="Y13" s="133">
        <f ca="1">IF(ISERROR(VLOOKUP(E13,'ETAPE 10'!$C$3:$K$16,8,0)),"",VLOOKUP(E13,'ETAPE 10'!$C$3:$K$16,8,0))</f>
        <v>0</v>
      </c>
      <c r="Z13" s="153">
        <f t="shared" ca="1" si="3"/>
        <v>36</v>
      </c>
      <c r="AA13" s="139">
        <f t="shared" ca="1" si="4"/>
        <v>36</v>
      </c>
      <c r="AB13" s="140">
        <f t="shared" ca="1" si="2"/>
        <v>36.090000000000003</v>
      </c>
    </row>
    <row r="14" spans="1:28" s="118" customFormat="1" ht="18.75" hidden="1" customHeight="1" x14ac:dyDescent="0.25">
      <c r="A14" s="136">
        <f t="shared" ca="1" si="5"/>
        <v>3</v>
      </c>
      <c r="B14" s="141">
        <f t="shared" ca="1" si="6"/>
        <v>3</v>
      </c>
      <c r="C14" s="117">
        <v>10</v>
      </c>
      <c r="D14" s="113" t="str">
        <f>IF('LISTING EQUIPES'!B11="","",'LISTING EQUIPES'!B11)</f>
        <v>PONT ROYAL - LA DURANCE</v>
      </c>
      <c r="E14" s="113">
        <v>10</v>
      </c>
      <c r="F14" s="132" t="str">
        <f>IF(ISERROR(VLOOKUP(E14,'ETAPE 1'!$C$3:$K$16,7,0)),"",VLOOKUP(E14,'ETAPE 1'!$C$3:$K$16,7,0))</f>
        <v/>
      </c>
      <c r="G14" s="133" t="str">
        <f ca="1">IF(ISERROR(VLOOKUP(E14,'ETAPE 1'!$C$3:$K$16,8,0)),"",VLOOKUP(E14,'ETAPE 1'!$C$3:$K$16,8,0))</f>
        <v>0</v>
      </c>
      <c r="H14" s="132" t="str">
        <f>IF(ISERROR(VLOOKUP(E14,'ETAPE 2'!$C$3:$K$16,7,0)),"",VLOOKUP(E14,'ETAPE 2'!$C$3:$K$16,7,0))</f>
        <v/>
      </c>
      <c r="I14" s="133" t="str">
        <f ca="1">IF(ISERROR(VLOOKUP(E14,'ETAPE 2'!$C$3:$K$16,8,0)),"",VLOOKUP(E14,'ETAPE 2'!$C$3:$K$16,8,0))</f>
        <v>0</v>
      </c>
      <c r="J14" s="132">
        <f ca="1">IF(ISERROR(VLOOKUP(E14,'ETAPE 3'!$C$3:$K$16,7,0)),"",VLOOKUP(E14,'ETAPE 3'!$C$3:$K$16,7,0))</f>
        <v>2</v>
      </c>
      <c r="K14" s="133">
        <f ca="1">IF(ISERROR(VLOOKUP(E14,'ETAPE 3'!$C$3:$K$16,8,0)),"",VLOOKUP(E14,'ETAPE 3'!$C$3:$K$16,8,0))</f>
        <v>16</v>
      </c>
      <c r="L14" s="132">
        <f ca="1">IF(ISERROR(VLOOKUP(E14,'ETAPE 4'!$C$3:$K$16,7,0)),"",VLOOKUP(E14,'ETAPE 4'!$C$3:$K$16,7,0))</f>
        <v>5</v>
      </c>
      <c r="M14" s="133">
        <f ca="1">IF(ISERROR(VLOOKUP(E14,'ETAPE 4'!$C$3:$K$16,8,0)),"",VLOOKUP(E14,'ETAPE 4'!$C$3:$K$16,8,0))</f>
        <v>10</v>
      </c>
      <c r="N14" s="132">
        <f ca="1">IF(ISERROR(VLOOKUP(E14,'ETAPE 5'!$C$3:$K$16,7,0)),"",VLOOKUP(E14,'ETAPE 5'!$C$3:$K$16,7,0))</f>
        <v>6</v>
      </c>
      <c r="O14" s="133">
        <f ca="1">IF(ISERROR(VLOOKUP(E14,'ETAPE 5'!$C$3:$K$16,8,0)),"",VLOOKUP(E14,'ETAPE 5'!$C$3:$K$16,8,0))</f>
        <v>8</v>
      </c>
      <c r="P14" s="132">
        <f ca="1">IF(ISERROR(VLOOKUP(E14,'ETAPE 6'!$C$3:$K$16,7,0)),"",VLOOKUP(E14,'ETAPE 6'!$C$3:$K$16,7,0))</f>
        <v>1</v>
      </c>
      <c r="Q14" s="133">
        <f ca="1">IF(ISERROR(VLOOKUP(E14,'ETAPE 6'!$C$3:$K$16,8,0)),"",VLOOKUP(E14,'ETAPE 6'!$C$3:$K$16,8,0))</f>
        <v>10</v>
      </c>
      <c r="R14" s="132">
        <f ca="1">IF(ISERROR(VLOOKUP(E14,'ETAPE 7'!$C$3:$K$16,7,0)),"",VLOOKUP(E14,'ETAPE 7'!$C$3:$K$16,7,0))</f>
        <v>4</v>
      </c>
      <c r="S14" s="133">
        <f ca="1">IF(ISERROR(VLOOKUP(E14,'ETAPE 7'!$C$3:$K$16,8,0)),"",VLOOKUP(E14,'ETAPE 7'!$C$3:$K$16,8,0))</f>
        <v>7</v>
      </c>
      <c r="T14" s="132">
        <f ca="1">IF(ISERROR(VLOOKUP(E14,'ETAPE 8'!$C$3:$K$16,7,0)),"",VLOOKUP(E14,'ETAPE 8'!$C$3:$K$16,7,0))</f>
        <v>4</v>
      </c>
      <c r="U14" s="133">
        <f ca="1">IF(ISERROR(VLOOKUP(E14,'ETAPE 8'!$C$3:$K$16,8,0)),"",VLOOKUP(E14,'ETAPE 8'!$C$3:$K$16,8,0))</f>
        <v>12</v>
      </c>
      <c r="V14" s="132">
        <f ca="1">IF(ISERROR(VLOOKUP(E14,'ETAPE 9'!$C$3:$K$16,7,0)),"",VLOOKUP(E14,'ETAPE 9'!$C$3:$K$16,7,0))</f>
        <v>2</v>
      </c>
      <c r="W14" s="133">
        <f ca="1">IF(ISERROR(VLOOKUP(E14,'ETAPE 9'!$C$3:$K$16,8,0)),"",VLOOKUP(E14,'ETAPE 9'!$C$3:$K$16,8,0))</f>
        <v>16</v>
      </c>
      <c r="X14" s="132">
        <f ca="1">IF(ISERROR(VLOOKUP(E14,'ETAPE 10'!$C$3:$K$16,7,0)),"",VLOOKUP(E14,'ETAPE 10'!$C$3:$K$16,7,0))</f>
        <v>2</v>
      </c>
      <c r="Y14" s="133">
        <f ca="1">IF(ISERROR(VLOOKUP(E14,'ETAPE 10'!$C$3:$K$16,8,0)),"",VLOOKUP(E14,'ETAPE 10'!$C$3:$K$16,8,0))</f>
        <v>12</v>
      </c>
      <c r="Z14" s="153">
        <f t="shared" ca="1" si="3"/>
        <v>91</v>
      </c>
      <c r="AA14" s="139">
        <f t="shared" ca="1" si="4"/>
        <v>91</v>
      </c>
      <c r="AB14" s="140">
        <f t="shared" ca="1" si="2"/>
        <v>91.1</v>
      </c>
    </row>
    <row r="15" spans="1:28" ht="18.75" hidden="1" customHeight="1" x14ac:dyDescent="0.25">
      <c r="A15" s="136">
        <f t="shared" ca="1" si="5"/>
        <v>11</v>
      </c>
      <c r="B15" s="141">
        <f t="shared" ca="1" si="6"/>
        <v>14</v>
      </c>
      <c r="C15" s="117">
        <v>11</v>
      </c>
      <c r="D15" s="113" t="str">
        <f>IF('LISTING EQUIPES'!B12="","",'LISTING EQUIPES'!B12)</f>
        <v/>
      </c>
      <c r="E15" s="113">
        <v>11</v>
      </c>
      <c r="F15" s="132" t="str">
        <f>IF(ISERROR(VLOOKUP(E15,'ETAPE 1'!$C$3:$K$16,7,0)),"",VLOOKUP(E15,'ETAPE 1'!$C$3:$K$16,7,0))</f>
        <v/>
      </c>
      <c r="G15" s="133" t="str">
        <f ca="1">IF(ISERROR(VLOOKUP(E15,'ETAPE 1'!$C$3:$K$16,8,0)),"",VLOOKUP(E15,'ETAPE 1'!$C$3:$K$16,8,0))</f>
        <v>0</v>
      </c>
      <c r="H15" s="132" t="str">
        <f>IF(ISERROR(VLOOKUP(E15,'ETAPE 2'!$C$3:$K$16,7,0)),"",VLOOKUP(E15,'ETAPE 2'!$C$3:$K$16,7,0))</f>
        <v/>
      </c>
      <c r="I15" s="133" t="str">
        <f ca="1">IF(ISERROR(VLOOKUP(E15,'ETAPE 2'!$C$3:$K$16,8,0)),"",VLOOKUP(E15,'ETAPE 2'!$C$3:$K$16,8,0))</f>
        <v>0</v>
      </c>
      <c r="J15" s="132" t="str">
        <f>IF(ISERROR(VLOOKUP(E15,'ETAPE 3'!$C$3:$K$16,7,0)),"",VLOOKUP(E15,'ETAPE 3'!$C$3:$K$16,7,0))</f>
        <v/>
      </c>
      <c r="K15" s="133" t="str">
        <f ca="1">IF(ISERROR(VLOOKUP(E15,'ETAPE 3'!$C$3:$K$16,8,0)),"",VLOOKUP(E15,'ETAPE 3'!$C$3:$K$16,8,0))</f>
        <v>0</v>
      </c>
      <c r="L15" s="132" t="str">
        <f>IF(ISERROR(VLOOKUP(E15,'ETAPE 4'!$C$3:$K$16,7,0)),"",VLOOKUP(E15,'ETAPE 4'!$C$3:$K$16,7,0))</f>
        <v/>
      </c>
      <c r="M15" s="133" t="str">
        <f ca="1">IF(ISERROR(VLOOKUP(E15,'ETAPE 4'!$C$3:$K$16,8,0)),"",VLOOKUP(E15,'ETAPE 4'!$C$3:$K$16,8,0))</f>
        <v>0</v>
      </c>
      <c r="N15" s="132" t="str">
        <f>IF(ISERROR(VLOOKUP(E15,'ETAPE 5'!$C$3:$K$16,7,0)),"",VLOOKUP(E15,'ETAPE 5'!$C$3:$K$16,7,0))</f>
        <v/>
      </c>
      <c r="O15" s="133" t="str">
        <f ca="1">IF(ISERROR(VLOOKUP(E15,'ETAPE 5'!$C$3:$K$16,8,0)),"",VLOOKUP(E15,'ETAPE 5'!$C$3:$K$16,8,0))</f>
        <v>0</v>
      </c>
      <c r="P15" s="132" t="str">
        <f>IF(ISERROR(VLOOKUP(E15,'ETAPE 6'!$C$3:$K$16,7,0)),"",VLOOKUP(E15,'ETAPE 6'!$C$3:$K$16,7,0))</f>
        <v/>
      </c>
      <c r="Q15" s="133" t="str">
        <f ca="1">IF(ISERROR(VLOOKUP(E15,'ETAPE 6'!$C$3:$K$16,8,0)),"",VLOOKUP(E15,'ETAPE 6'!$C$3:$K$16,8,0))</f>
        <v>0</v>
      </c>
      <c r="R15" s="132" t="str">
        <f>IF(ISERROR(VLOOKUP(E15,'ETAPE 7'!$C$3:$K$16,7,0)),"",VLOOKUP(E15,'ETAPE 7'!$C$3:$K$16,7,0))</f>
        <v/>
      </c>
      <c r="S15" s="133" t="str">
        <f ca="1">IF(ISERROR(VLOOKUP(E15,'ETAPE 7'!$C$3:$K$16,8,0)),"",VLOOKUP(E15,'ETAPE 7'!$C$3:$K$16,8,0))</f>
        <v>0</v>
      </c>
      <c r="T15" s="132" t="str">
        <f>IF(ISERROR(VLOOKUP(E15,'ETAPE 8'!$C$3:$K$16,7,0)),"",VLOOKUP(E15,'ETAPE 8'!$C$3:$K$16,7,0))</f>
        <v/>
      </c>
      <c r="U15" s="133" t="str">
        <f ca="1">IF(ISERROR(VLOOKUP(E15,'ETAPE 8'!$C$3:$K$16,8,0)),"",VLOOKUP(E15,'ETAPE 8'!$C$3:$K$16,8,0))</f>
        <v>0</v>
      </c>
      <c r="V15" s="132" t="str">
        <f>IF(ISERROR(VLOOKUP(E15,'ETAPE 9'!$C$3:$K$16,7,0)),"",VLOOKUP(E15,'ETAPE 9'!$C$3:$K$16,7,0))</f>
        <v/>
      </c>
      <c r="W15" s="133" t="str">
        <f ca="1">IF(ISERROR(VLOOKUP(E15,'ETAPE 9'!$C$3:$K$16,8,0)),"",VLOOKUP(E15,'ETAPE 9'!$C$3:$K$16,8,0))</f>
        <v>0</v>
      </c>
      <c r="X15" s="132" t="str">
        <f>IF(ISERROR(VLOOKUP(E15,'ETAPE 10'!$C$3:$K$16,7,0)),"",VLOOKUP(E15,'ETAPE 10'!$C$3:$K$16,7,0))</f>
        <v/>
      </c>
      <c r="Y15" s="133" t="str">
        <f ca="1">IF(ISERROR(VLOOKUP(E15,'ETAPE 10'!$C$3:$K$16,8,0)),"",VLOOKUP(E15,'ETAPE 10'!$C$3:$K$16,8,0))</f>
        <v>0</v>
      </c>
      <c r="Z15" s="153">
        <f t="shared" ca="1" si="3"/>
        <v>0</v>
      </c>
      <c r="AA15" s="139">
        <f t="shared" ca="1" si="4"/>
        <v>0</v>
      </c>
      <c r="AB15" s="140">
        <f t="shared" ca="1" si="2"/>
        <v>-999.89</v>
      </c>
    </row>
    <row r="16" spans="1:28" ht="18.75" hidden="1" customHeight="1" x14ac:dyDescent="0.25">
      <c r="A16" s="136">
        <f t="shared" ca="1" si="5"/>
        <v>11</v>
      </c>
      <c r="B16" s="141">
        <f t="shared" ca="1" si="6"/>
        <v>13</v>
      </c>
      <c r="C16" s="117">
        <v>12</v>
      </c>
      <c r="D16" s="113" t="str">
        <f>IF('LISTING EQUIPES'!B13="","",'LISTING EQUIPES'!B13)</f>
        <v/>
      </c>
      <c r="E16" s="113">
        <v>12</v>
      </c>
      <c r="F16" s="132" t="str">
        <f>IF(ISERROR(VLOOKUP(E16,'ETAPE 1'!$C$3:$K$16,7,0)),"",VLOOKUP(E16,'ETAPE 1'!$C$3:$K$16,7,0))</f>
        <v/>
      </c>
      <c r="G16" s="133" t="str">
        <f ca="1">IF(ISERROR(VLOOKUP(E16,'ETAPE 1'!$C$3:$K$16,8,0)),"",VLOOKUP(E16,'ETAPE 1'!$C$3:$K$16,8,0))</f>
        <v>0</v>
      </c>
      <c r="H16" s="132" t="str">
        <f>IF(ISERROR(VLOOKUP(E16,'ETAPE 2'!$C$3:$K$16,7,0)),"",VLOOKUP(E16,'ETAPE 2'!$C$3:$K$16,7,0))</f>
        <v/>
      </c>
      <c r="I16" s="133" t="str">
        <f ca="1">IF(ISERROR(VLOOKUP(E16,'ETAPE 2'!$C$3:$K$16,8,0)),"",VLOOKUP(E16,'ETAPE 2'!$C$3:$K$16,8,0))</f>
        <v>0</v>
      </c>
      <c r="J16" s="132" t="str">
        <f>IF(ISERROR(VLOOKUP(E16,'ETAPE 3'!$C$3:$K$16,7,0)),"",VLOOKUP(E16,'ETAPE 3'!$C$3:$K$16,7,0))</f>
        <v/>
      </c>
      <c r="K16" s="133" t="str">
        <f ca="1">IF(ISERROR(VLOOKUP(E16,'ETAPE 3'!$C$3:$K$16,8,0)),"",VLOOKUP(E16,'ETAPE 3'!$C$3:$K$16,8,0))</f>
        <v>0</v>
      </c>
      <c r="L16" s="132" t="str">
        <f>IF(ISERROR(VLOOKUP(E16,'ETAPE 4'!$C$3:$K$16,7,0)),"",VLOOKUP(E16,'ETAPE 4'!$C$3:$K$16,7,0))</f>
        <v/>
      </c>
      <c r="M16" s="133" t="str">
        <f ca="1">IF(ISERROR(VLOOKUP(E16,'ETAPE 4'!$C$3:$K$16,8,0)),"",VLOOKUP(E16,'ETAPE 4'!$C$3:$K$16,8,0))</f>
        <v>0</v>
      </c>
      <c r="N16" s="132" t="str">
        <f>IF(ISERROR(VLOOKUP(E16,'ETAPE 5'!$C$3:$K$16,7,0)),"",VLOOKUP(E16,'ETAPE 5'!$C$3:$K$16,7,0))</f>
        <v/>
      </c>
      <c r="O16" s="133" t="str">
        <f ca="1">IF(ISERROR(VLOOKUP(E16,'ETAPE 5'!$C$3:$K$16,8,0)),"",VLOOKUP(E16,'ETAPE 5'!$C$3:$K$16,8,0))</f>
        <v>0</v>
      </c>
      <c r="P16" s="132" t="str">
        <f>IF(ISERROR(VLOOKUP(E16,'ETAPE 6'!$C$3:$K$16,7,0)),"",VLOOKUP(E16,'ETAPE 6'!$C$3:$K$16,7,0))</f>
        <v/>
      </c>
      <c r="Q16" s="133" t="str">
        <f ca="1">IF(ISERROR(VLOOKUP(E16,'ETAPE 6'!$C$3:$K$16,8,0)),"",VLOOKUP(E16,'ETAPE 6'!$C$3:$K$16,8,0))</f>
        <v>0</v>
      </c>
      <c r="R16" s="132" t="str">
        <f>IF(ISERROR(VLOOKUP(E16,'ETAPE 7'!$C$3:$K$16,7,0)),"",VLOOKUP(E16,'ETAPE 7'!$C$3:$K$16,7,0))</f>
        <v/>
      </c>
      <c r="S16" s="133" t="str">
        <f ca="1">IF(ISERROR(VLOOKUP(E16,'ETAPE 7'!$C$3:$K$16,8,0)),"",VLOOKUP(E16,'ETAPE 7'!$C$3:$K$16,8,0))</f>
        <v>0</v>
      </c>
      <c r="T16" s="132" t="str">
        <f>IF(ISERROR(VLOOKUP(E16,'ETAPE 8'!$C$3:$K$16,7,0)),"",VLOOKUP(E16,'ETAPE 8'!$C$3:$K$16,7,0))</f>
        <v/>
      </c>
      <c r="U16" s="133" t="str">
        <f ca="1">IF(ISERROR(VLOOKUP(E16,'ETAPE 8'!$C$3:$K$16,8,0)),"",VLOOKUP(E16,'ETAPE 8'!$C$3:$K$16,8,0))</f>
        <v>0</v>
      </c>
      <c r="V16" s="132" t="str">
        <f>IF(ISERROR(VLOOKUP(E16,'ETAPE 9'!$C$3:$K$16,7,0)),"",VLOOKUP(E16,'ETAPE 9'!$C$3:$K$16,7,0))</f>
        <v/>
      </c>
      <c r="W16" s="133" t="str">
        <f ca="1">IF(ISERROR(VLOOKUP(E16,'ETAPE 9'!$C$3:$K$16,8,0)),"",VLOOKUP(E16,'ETAPE 9'!$C$3:$K$16,8,0))</f>
        <v>0</v>
      </c>
      <c r="X16" s="132" t="str">
        <f>IF(ISERROR(VLOOKUP(E16,'ETAPE 10'!$C$3:$K$16,7,0)),"",VLOOKUP(E16,'ETAPE 10'!$C$3:$K$16,7,0))</f>
        <v/>
      </c>
      <c r="Y16" s="133" t="str">
        <f ca="1">IF(ISERROR(VLOOKUP(E16,'ETAPE 10'!$C$3:$K$16,8,0)),"",VLOOKUP(E16,'ETAPE 10'!$C$3:$K$16,8,0))</f>
        <v>0</v>
      </c>
      <c r="Z16" s="153">
        <f t="shared" ca="1" si="3"/>
        <v>0</v>
      </c>
      <c r="AA16" s="139">
        <f t="shared" ca="1" si="4"/>
        <v>0</v>
      </c>
      <c r="AB16" s="140">
        <f t="shared" ca="1" si="2"/>
        <v>-999.88</v>
      </c>
    </row>
    <row r="17" spans="1:28" ht="18.75" hidden="1" customHeight="1" x14ac:dyDescent="0.25">
      <c r="A17" s="136">
        <f t="shared" ca="1" si="5"/>
        <v>11</v>
      </c>
      <c r="B17" s="141">
        <f t="shared" ca="1" si="6"/>
        <v>12</v>
      </c>
      <c r="C17" s="117">
        <v>13</v>
      </c>
      <c r="D17" s="113" t="str">
        <f>IF('LISTING EQUIPES'!B14="","",'LISTING EQUIPES'!B14)</f>
        <v/>
      </c>
      <c r="E17" s="113">
        <v>13</v>
      </c>
      <c r="F17" s="132" t="str">
        <f>IF(ISERROR(VLOOKUP(E17,'ETAPE 1'!$C$3:$K$16,7,0)),"",VLOOKUP(E17,'ETAPE 1'!$C$3:$K$16,7,0))</f>
        <v/>
      </c>
      <c r="G17" s="133" t="str">
        <f ca="1">IF(ISERROR(VLOOKUP(E17,'ETAPE 1'!$C$3:$K$16,8,0)),"",VLOOKUP(E17,'ETAPE 1'!$C$3:$K$16,8,0))</f>
        <v>0</v>
      </c>
      <c r="H17" s="132" t="str">
        <f>IF(ISERROR(VLOOKUP(E17,'ETAPE 2'!$C$3:$K$16,7,0)),"",VLOOKUP(E17,'ETAPE 2'!$C$3:$K$16,7,0))</f>
        <v/>
      </c>
      <c r="I17" s="133" t="str">
        <f ca="1">IF(ISERROR(VLOOKUP(E17,'ETAPE 2'!$C$3:$K$16,8,0)),"",VLOOKUP(E17,'ETAPE 2'!$C$3:$K$16,8,0))</f>
        <v>0</v>
      </c>
      <c r="J17" s="132" t="str">
        <f>IF(ISERROR(VLOOKUP(E17,'ETAPE 3'!$C$3:$K$16,7,0)),"",VLOOKUP(E17,'ETAPE 3'!$C$3:$K$16,7,0))</f>
        <v/>
      </c>
      <c r="K17" s="133" t="str">
        <f ca="1">IF(ISERROR(VLOOKUP(E17,'ETAPE 3'!$C$3:$K$16,8,0)),"",VLOOKUP(E17,'ETAPE 3'!$C$3:$K$16,8,0))</f>
        <v>0</v>
      </c>
      <c r="L17" s="132" t="str">
        <f>IF(ISERROR(VLOOKUP(E17,'ETAPE 4'!$C$3:$K$16,7,0)),"",VLOOKUP(E17,'ETAPE 4'!$C$3:$K$16,7,0))</f>
        <v/>
      </c>
      <c r="M17" s="133" t="str">
        <f ca="1">IF(ISERROR(VLOOKUP(E17,'ETAPE 4'!$C$3:$K$16,8,0)),"",VLOOKUP(E17,'ETAPE 4'!$C$3:$K$16,8,0))</f>
        <v>0</v>
      </c>
      <c r="N17" s="132" t="str">
        <f>IF(ISERROR(VLOOKUP(E17,'ETAPE 5'!$C$3:$K$16,7,0)),"",VLOOKUP(E17,'ETAPE 5'!$C$3:$K$16,7,0))</f>
        <v/>
      </c>
      <c r="O17" s="133" t="str">
        <f ca="1">IF(ISERROR(VLOOKUP(E17,'ETAPE 5'!$C$3:$K$16,8,0)),"",VLOOKUP(E17,'ETAPE 5'!$C$3:$K$16,8,0))</f>
        <v>0</v>
      </c>
      <c r="P17" s="132" t="str">
        <f>IF(ISERROR(VLOOKUP(E17,'ETAPE 6'!$C$3:$K$16,7,0)),"",VLOOKUP(E17,'ETAPE 6'!$C$3:$K$16,7,0))</f>
        <v/>
      </c>
      <c r="Q17" s="133" t="str">
        <f ca="1">IF(ISERROR(VLOOKUP(E17,'ETAPE 6'!$C$3:$K$16,8,0)),"",VLOOKUP(E17,'ETAPE 6'!$C$3:$K$16,8,0))</f>
        <v>0</v>
      </c>
      <c r="R17" s="132" t="str">
        <f>IF(ISERROR(VLOOKUP(E17,'ETAPE 7'!$C$3:$K$16,7,0)),"",VLOOKUP(E17,'ETAPE 7'!$C$3:$K$16,7,0))</f>
        <v/>
      </c>
      <c r="S17" s="133" t="str">
        <f ca="1">IF(ISERROR(VLOOKUP(E17,'ETAPE 7'!$C$3:$K$16,8,0)),"",VLOOKUP(E17,'ETAPE 7'!$C$3:$K$16,8,0))</f>
        <v>0</v>
      </c>
      <c r="T17" s="132" t="str">
        <f>IF(ISERROR(VLOOKUP(E17,'ETAPE 8'!$C$3:$K$16,7,0)),"",VLOOKUP(E17,'ETAPE 8'!$C$3:$K$16,7,0))</f>
        <v/>
      </c>
      <c r="U17" s="133" t="str">
        <f ca="1">IF(ISERROR(VLOOKUP(E17,'ETAPE 8'!$C$3:$K$16,8,0)),"",VLOOKUP(E17,'ETAPE 8'!$C$3:$K$16,8,0))</f>
        <v>0</v>
      </c>
      <c r="V17" s="132" t="str">
        <f>IF(ISERROR(VLOOKUP(E17,'ETAPE 9'!$C$3:$K$16,7,0)),"",VLOOKUP(E17,'ETAPE 9'!$C$3:$K$16,7,0))</f>
        <v/>
      </c>
      <c r="W17" s="133" t="str">
        <f ca="1">IF(ISERROR(VLOOKUP(E17,'ETAPE 9'!$C$3:$K$16,8,0)),"",VLOOKUP(E17,'ETAPE 9'!$C$3:$K$16,8,0))</f>
        <v>0</v>
      </c>
      <c r="X17" s="132" t="str">
        <f>IF(ISERROR(VLOOKUP(E17,'ETAPE 10'!$C$3:$K$16,7,0)),"",VLOOKUP(E17,'ETAPE 10'!$C$3:$K$16,7,0))</f>
        <v/>
      </c>
      <c r="Y17" s="133" t="str">
        <f ca="1">IF(ISERROR(VLOOKUP(E17,'ETAPE 10'!$C$3:$K$16,8,0)),"",VLOOKUP(E17,'ETAPE 10'!$C$3:$K$16,8,0))</f>
        <v>0</v>
      </c>
      <c r="Z17" s="153">
        <f t="shared" ca="1" si="3"/>
        <v>0</v>
      </c>
      <c r="AA17" s="139">
        <f t="shared" ca="1" si="4"/>
        <v>0</v>
      </c>
      <c r="AB17" s="140">
        <f t="shared" ca="1" si="2"/>
        <v>-999.87</v>
      </c>
    </row>
    <row r="18" spans="1:28" ht="18.75" hidden="1" customHeight="1" x14ac:dyDescent="0.25">
      <c r="A18" s="136">
        <f t="shared" ca="1" si="5"/>
        <v>11</v>
      </c>
      <c r="B18" s="141">
        <f t="shared" ca="1" si="6"/>
        <v>11</v>
      </c>
      <c r="C18" s="117">
        <v>14</v>
      </c>
      <c r="D18" s="113" t="str">
        <f>IF('LISTING EQUIPES'!B15="","",'LISTING EQUIPES'!B15)</f>
        <v/>
      </c>
      <c r="E18" s="113">
        <v>14</v>
      </c>
      <c r="F18" s="132" t="str">
        <f>IF(ISERROR(VLOOKUP(E18,'ETAPE 1'!$C$3:$K$16,7,0)),"",VLOOKUP(E18,'ETAPE 1'!$C$3:$K$16,7,0))</f>
        <v/>
      </c>
      <c r="G18" s="133" t="str">
        <f ca="1">IF(ISERROR(VLOOKUP(E18,'ETAPE 1'!$C$3:$K$16,8,0)),"",VLOOKUP(E18,'ETAPE 1'!$C$3:$K$16,8,0))</f>
        <v>0</v>
      </c>
      <c r="H18" s="132" t="str">
        <f>IF(ISERROR(VLOOKUP(E18,'ETAPE 2'!$C$3:$K$16,7,0)),"",VLOOKUP(E18,'ETAPE 2'!$C$3:$K$16,7,0))</f>
        <v/>
      </c>
      <c r="I18" s="133" t="str">
        <f ca="1">IF(ISERROR(VLOOKUP(E18,'ETAPE 2'!$C$3:$K$16,8,0)),"",VLOOKUP(E18,'ETAPE 2'!$C$3:$K$16,8,0))</f>
        <v>0</v>
      </c>
      <c r="J18" s="132" t="str">
        <f>IF(ISERROR(VLOOKUP(E18,'ETAPE 3'!$C$3:$K$16,7,0)),"",VLOOKUP(E18,'ETAPE 3'!$C$3:$K$16,7,0))</f>
        <v/>
      </c>
      <c r="K18" s="133" t="str">
        <f ca="1">IF(ISERROR(VLOOKUP(E18,'ETAPE 3'!$C$3:$K$16,8,0)),"",VLOOKUP(E18,'ETAPE 3'!$C$3:$K$16,8,0))</f>
        <v>0</v>
      </c>
      <c r="L18" s="132" t="str">
        <f>IF(ISERROR(VLOOKUP(E18,'ETAPE 4'!$C$3:$K$16,7,0)),"",VLOOKUP(E18,'ETAPE 4'!$C$3:$K$16,7,0))</f>
        <v/>
      </c>
      <c r="M18" s="133" t="str">
        <f ca="1">IF(ISERROR(VLOOKUP(E18,'ETAPE 4'!$C$3:$K$16,8,0)),"",VLOOKUP(E18,'ETAPE 4'!$C$3:$K$16,8,0))</f>
        <v>0</v>
      </c>
      <c r="N18" s="132" t="str">
        <f>IF(ISERROR(VLOOKUP(E18,'ETAPE 5'!$C$3:$K$16,7,0)),"",VLOOKUP(E18,'ETAPE 5'!$C$3:$K$16,7,0))</f>
        <v/>
      </c>
      <c r="O18" s="133" t="str">
        <f ca="1">IF(ISERROR(VLOOKUP(E18,'ETAPE 5'!$C$3:$K$16,8,0)),"",VLOOKUP(E18,'ETAPE 5'!$C$3:$K$16,8,0))</f>
        <v>0</v>
      </c>
      <c r="P18" s="132" t="str">
        <f>IF(ISERROR(VLOOKUP(E18,'ETAPE 6'!$C$3:$K$16,7,0)),"",VLOOKUP(E18,'ETAPE 6'!$C$3:$K$16,7,0))</f>
        <v/>
      </c>
      <c r="Q18" s="133" t="str">
        <f ca="1">IF(ISERROR(VLOOKUP(E18,'ETAPE 6'!$C$3:$K$16,8,0)),"",VLOOKUP(E18,'ETAPE 6'!$C$3:$K$16,8,0))</f>
        <v>0</v>
      </c>
      <c r="R18" s="132" t="str">
        <f>IF(ISERROR(VLOOKUP(E18,'ETAPE 7'!$C$3:$K$16,7,0)),"",VLOOKUP(E18,'ETAPE 7'!$C$3:$K$16,7,0))</f>
        <v/>
      </c>
      <c r="S18" s="133" t="str">
        <f ca="1">IF(ISERROR(VLOOKUP(E18,'ETAPE 7'!$C$3:$K$16,8,0)),"",VLOOKUP(E18,'ETAPE 7'!$C$3:$K$16,8,0))</f>
        <v>0</v>
      </c>
      <c r="T18" s="132" t="str">
        <f>IF(ISERROR(VLOOKUP(E18,'ETAPE 8'!$C$3:$K$16,7,0)),"",VLOOKUP(E18,'ETAPE 8'!$C$3:$K$16,7,0))</f>
        <v/>
      </c>
      <c r="U18" s="133" t="str">
        <f ca="1">IF(ISERROR(VLOOKUP(E18,'ETAPE 8'!$C$3:$K$16,8,0)),"",VLOOKUP(E18,'ETAPE 8'!$C$3:$K$16,8,0))</f>
        <v>0</v>
      </c>
      <c r="V18" s="132" t="str">
        <f>IF(ISERROR(VLOOKUP(E18,'ETAPE 9'!$C$3:$K$16,7,0)),"",VLOOKUP(E18,'ETAPE 9'!$C$3:$K$16,7,0))</f>
        <v/>
      </c>
      <c r="W18" s="133" t="str">
        <f ca="1">IF(ISERROR(VLOOKUP(E18,'ETAPE 9'!$C$3:$K$16,8,0)),"",VLOOKUP(E18,'ETAPE 9'!$C$3:$K$16,8,0))</f>
        <v>0</v>
      </c>
      <c r="X18" s="132" t="str">
        <f>IF(ISERROR(VLOOKUP(E18,'ETAPE 10'!$C$3:$K$16,7,0)),"",VLOOKUP(E18,'ETAPE 10'!$C$3:$K$16,7,0))</f>
        <v/>
      </c>
      <c r="Y18" s="133" t="str">
        <f ca="1">IF(ISERROR(VLOOKUP(E18,'ETAPE 10'!$C$3:$K$16,8,0)),"",VLOOKUP(E18,'ETAPE 10'!$C$3:$K$16,8,0))</f>
        <v>0</v>
      </c>
      <c r="Z18" s="153">
        <f t="shared" ca="1" si="3"/>
        <v>0</v>
      </c>
      <c r="AA18" s="139">
        <f t="shared" ca="1" si="4"/>
        <v>0</v>
      </c>
      <c r="AB18" s="140">
        <f ca="1">IF(D18="",-1000,0)+$Z18+C18/100</f>
        <v>-999.86</v>
      </c>
    </row>
    <row r="19" spans="1:28" ht="15" hidden="1" customHeight="1" x14ac:dyDescent="0.25">
      <c r="Z19" s="154"/>
    </row>
    <row r="20" spans="1:28" ht="15" hidden="1" customHeight="1" x14ac:dyDescent="0.25">
      <c r="Z20" s="154"/>
    </row>
    <row r="21" spans="1:28" ht="18.75" x14ac:dyDescent="0.25">
      <c r="A21" s="126">
        <v>1</v>
      </c>
      <c r="B21" s="126">
        <f ca="1">IF(C21="","",INDIRECT("A"&amp;C21+4))</f>
        <v>1</v>
      </c>
      <c r="C21" s="126">
        <f t="shared" ref="C21:C33" ca="1" si="7">IF(D21="","",VLOOKUP($A21,$B$5:$Z$18,COLUMN()+1,FALSE))</f>
        <v>1</v>
      </c>
      <c r="D21" s="9" t="str">
        <f ca="1">VLOOKUP($A21,$B$5:$Z$18,COLUMN()-1,FALSE)</f>
        <v>MARSEILLE LA SALETTE</v>
      </c>
      <c r="E21" s="142"/>
      <c r="F21" s="132">
        <f t="shared" ref="F21:U25" ca="1" si="8">IF($C21="","",VLOOKUP($A21,$B$5:$Z$18,COLUMN()-1,FALSE))</f>
        <v>2</v>
      </c>
      <c r="G21" s="133">
        <f t="shared" ca="1" si="8"/>
        <v>12</v>
      </c>
      <c r="H21" s="132">
        <f t="shared" ca="1" si="8"/>
        <v>4</v>
      </c>
      <c r="I21" s="133">
        <f t="shared" ca="1" si="8"/>
        <v>10</v>
      </c>
      <c r="J21" s="132">
        <f t="shared" ca="1" si="8"/>
        <v>4</v>
      </c>
      <c r="K21" s="133">
        <f t="shared" ca="1" si="8"/>
        <v>12</v>
      </c>
      <c r="L21" s="132">
        <f t="shared" ca="1" si="8"/>
        <v>3</v>
      </c>
      <c r="M21" s="133">
        <f t="shared" ca="1" si="8"/>
        <v>14</v>
      </c>
      <c r="N21" s="132">
        <f t="shared" ca="1" si="8"/>
        <v>1</v>
      </c>
      <c r="O21" s="133">
        <f t="shared" ca="1" si="8"/>
        <v>18</v>
      </c>
      <c r="P21" s="132">
        <f t="shared" ca="1" si="8"/>
        <v>3</v>
      </c>
      <c r="Q21" s="133">
        <f t="shared" ca="1" si="8"/>
        <v>6</v>
      </c>
      <c r="R21" s="132">
        <f t="shared" ca="1" si="8"/>
        <v>2</v>
      </c>
      <c r="S21" s="133">
        <f t="shared" ca="1" si="8"/>
        <v>11</v>
      </c>
      <c r="T21" s="132">
        <f t="shared" ca="1" si="8"/>
        <v>2</v>
      </c>
      <c r="U21" s="133">
        <f t="shared" ca="1" si="8"/>
        <v>16</v>
      </c>
      <c r="V21" s="132">
        <f t="shared" ref="V21:Z25" ca="1" si="9">IF($C21="","",VLOOKUP($A21,$B$5:$Z$18,COLUMN()-1,FALSE))</f>
        <v>1</v>
      </c>
      <c r="W21" s="133">
        <f t="shared" ca="1" si="9"/>
        <v>18</v>
      </c>
      <c r="X21" s="132">
        <f t="shared" ca="1" si="9"/>
        <v>1</v>
      </c>
      <c r="Y21" s="133">
        <f t="shared" ca="1" si="9"/>
        <v>14</v>
      </c>
      <c r="Z21" s="153">
        <f t="shared" ca="1" si="9"/>
        <v>131</v>
      </c>
    </row>
    <row r="22" spans="1:28" ht="18.75" x14ac:dyDescent="0.25">
      <c r="A22" s="126">
        <v>2</v>
      </c>
      <c r="B22" s="126">
        <f t="shared" ref="B22:B34" ca="1" si="10">IF(C22="","",INDIRECT("A"&amp;C22+4))</f>
        <v>2</v>
      </c>
      <c r="C22" s="126">
        <f t="shared" ca="1" si="7"/>
        <v>3</v>
      </c>
      <c r="D22" s="9" t="str">
        <f t="shared" ref="D22:D34" ca="1" si="11">VLOOKUP($A22,$B$5:$Z$18,COLUMN()-1,FALSE)</f>
        <v>MIRAMAS</v>
      </c>
      <c r="E22" s="142" t="str">
        <f ca="1">IF(AND(B22&lt;&gt;"",B21=B22),"Ex aequo","")</f>
        <v/>
      </c>
      <c r="F22" s="132">
        <f t="shared" ca="1" si="8"/>
        <v>1</v>
      </c>
      <c r="G22" s="133">
        <f t="shared" ca="1" si="8"/>
        <v>14</v>
      </c>
      <c r="H22" s="132">
        <f t="shared" ca="1" si="8"/>
        <v>1</v>
      </c>
      <c r="I22" s="133">
        <f t="shared" ca="1" si="8"/>
        <v>16</v>
      </c>
      <c r="J22" s="132">
        <f t="shared" ca="1" si="8"/>
        <v>3</v>
      </c>
      <c r="K22" s="133">
        <f t="shared" ca="1" si="8"/>
        <v>14</v>
      </c>
      <c r="L22" s="132">
        <f t="shared" ca="1" si="8"/>
        <v>4</v>
      </c>
      <c r="M22" s="133">
        <f t="shared" ca="1" si="8"/>
        <v>12</v>
      </c>
      <c r="N22" s="132">
        <f t="shared" ca="1" si="8"/>
        <v>10</v>
      </c>
      <c r="O22" s="133">
        <f t="shared" ca="1" si="8"/>
        <v>0</v>
      </c>
      <c r="P22" s="132">
        <f t="shared" ca="1" si="8"/>
        <v>2</v>
      </c>
      <c r="Q22" s="133">
        <f t="shared" ca="1" si="8"/>
        <v>8</v>
      </c>
      <c r="R22" s="132">
        <f t="shared" ca="1" si="8"/>
        <v>2</v>
      </c>
      <c r="S22" s="133">
        <f t="shared" ca="1" si="8"/>
        <v>11</v>
      </c>
      <c r="T22" s="132">
        <f t="shared" ca="1" si="8"/>
        <v>3</v>
      </c>
      <c r="U22" s="133">
        <f t="shared" ca="1" si="8"/>
        <v>14</v>
      </c>
      <c r="V22" s="132">
        <f t="shared" ca="1" si="9"/>
        <v>7</v>
      </c>
      <c r="W22" s="133">
        <f t="shared" ca="1" si="9"/>
        <v>6</v>
      </c>
      <c r="X22" s="132">
        <f t="shared" ca="1" si="9"/>
        <v>5</v>
      </c>
      <c r="Y22" s="133">
        <f t="shared" ca="1" si="9"/>
        <v>6</v>
      </c>
      <c r="Z22" s="153">
        <f t="shared" ca="1" si="9"/>
        <v>101</v>
      </c>
    </row>
    <row r="23" spans="1:28" ht="18.75" x14ac:dyDescent="0.25">
      <c r="A23" s="126">
        <v>3</v>
      </c>
      <c r="B23" s="126">
        <f t="shared" ca="1" si="10"/>
        <v>3</v>
      </c>
      <c r="C23" s="126">
        <f t="shared" ca="1" si="7"/>
        <v>10</v>
      </c>
      <c r="D23" s="9" t="str">
        <f t="shared" ca="1" si="11"/>
        <v>PONT ROYAL - LA DURANCE</v>
      </c>
      <c r="E23" s="142" t="str">
        <f t="shared" ref="E23:E34" ca="1" si="12">IF(AND(B23&lt;&gt;"",B22=B23),"Ex aequo","")</f>
        <v/>
      </c>
      <c r="F23" s="132" t="str">
        <f t="shared" ca="1" si="8"/>
        <v/>
      </c>
      <c r="G23" s="133" t="str">
        <f t="shared" ca="1" si="8"/>
        <v>0</v>
      </c>
      <c r="H23" s="132" t="str">
        <f t="shared" ca="1" si="8"/>
        <v/>
      </c>
      <c r="I23" s="133" t="str">
        <f t="shared" ca="1" si="8"/>
        <v>0</v>
      </c>
      <c r="J23" s="132">
        <f t="shared" ca="1" si="8"/>
        <v>2</v>
      </c>
      <c r="K23" s="133">
        <f t="shared" ca="1" si="8"/>
        <v>16</v>
      </c>
      <c r="L23" s="132">
        <f t="shared" ca="1" si="8"/>
        <v>5</v>
      </c>
      <c r="M23" s="133">
        <f t="shared" ca="1" si="8"/>
        <v>10</v>
      </c>
      <c r="N23" s="132">
        <f t="shared" ca="1" si="8"/>
        <v>6</v>
      </c>
      <c r="O23" s="133">
        <f t="shared" ca="1" si="8"/>
        <v>8</v>
      </c>
      <c r="P23" s="132">
        <f t="shared" ca="1" si="8"/>
        <v>1</v>
      </c>
      <c r="Q23" s="133">
        <f t="shared" ca="1" si="8"/>
        <v>10</v>
      </c>
      <c r="R23" s="132">
        <f t="shared" ca="1" si="8"/>
        <v>4</v>
      </c>
      <c r="S23" s="133">
        <f t="shared" ca="1" si="8"/>
        <v>7</v>
      </c>
      <c r="T23" s="132">
        <f t="shared" ca="1" si="8"/>
        <v>4</v>
      </c>
      <c r="U23" s="133">
        <f t="shared" ca="1" si="8"/>
        <v>12</v>
      </c>
      <c r="V23" s="132">
        <f t="shared" ca="1" si="9"/>
        <v>2</v>
      </c>
      <c r="W23" s="133">
        <f t="shared" ca="1" si="9"/>
        <v>16</v>
      </c>
      <c r="X23" s="132">
        <f t="shared" ca="1" si="9"/>
        <v>2</v>
      </c>
      <c r="Y23" s="133">
        <f t="shared" ca="1" si="9"/>
        <v>12</v>
      </c>
      <c r="Z23" s="153">
        <f t="shared" ca="1" si="9"/>
        <v>91</v>
      </c>
    </row>
    <row r="24" spans="1:28" ht="18.75" x14ac:dyDescent="0.25">
      <c r="A24" s="126">
        <v>4</v>
      </c>
      <c r="B24" s="126">
        <f t="shared" ca="1" si="10"/>
        <v>4</v>
      </c>
      <c r="C24" s="126">
        <f t="shared" ca="1" si="7"/>
        <v>7</v>
      </c>
      <c r="D24" s="9" t="str">
        <f t="shared" ca="1" si="11"/>
        <v>SAINTE VICTOIRE</v>
      </c>
      <c r="E24" s="142" t="str">
        <f t="shared" ca="1" si="12"/>
        <v/>
      </c>
      <c r="F24" s="132">
        <f t="shared" ca="1" si="8"/>
        <v>4</v>
      </c>
      <c r="G24" s="133">
        <f t="shared" ca="1" si="8"/>
        <v>8</v>
      </c>
      <c r="H24" s="132">
        <f t="shared" ca="1" si="8"/>
        <v>2</v>
      </c>
      <c r="I24" s="133">
        <f t="shared" ca="1" si="8"/>
        <v>14</v>
      </c>
      <c r="J24" s="132">
        <f t="shared" ca="1" si="8"/>
        <v>8</v>
      </c>
      <c r="K24" s="133">
        <f t="shared" ca="1" si="8"/>
        <v>4</v>
      </c>
      <c r="L24" s="132">
        <f t="shared" ca="1" si="8"/>
        <v>2</v>
      </c>
      <c r="M24" s="133">
        <f t="shared" ca="1" si="8"/>
        <v>16</v>
      </c>
      <c r="N24" s="132">
        <f t="shared" ca="1" si="8"/>
        <v>3</v>
      </c>
      <c r="O24" s="133">
        <f t="shared" ca="1" si="8"/>
        <v>14</v>
      </c>
      <c r="P24" s="132">
        <f t="shared" ca="1" si="8"/>
        <v>4</v>
      </c>
      <c r="Q24" s="133">
        <f t="shared" ca="1" si="8"/>
        <v>4</v>
      </c>
      <c r="R24" s="132">
        <f t="shared" ca="1" si="8"/>
        <v>8</v>
      </c>
      <c r="S24" s="133">
        <f t="shared" ca="1" si="8"/>
        <v>0</v>
      </c>
      <c r="T24" s="132">
        <f t="shared" ca="1" si="8"/>
        <v>7</v>
      </c>
      <c r="U24" s="133">
        <f t="shared" ca="1" si="8"/>
        <v>6</v>
      </c>
      <c r="V24" s="132">
        <f t="shared" ca="1" si="9"/>
        <v>3</v>
      </c>
      <c r="W24" s="133">
        <f t="shared" ca="1" si="9"/>
        <v>14</v>
      </c>
      <c r="X24" s="132">
        <f t="shared" ca="1" si="9"/>
        <v>4</v>
      </c>
      <c r="Y24" s="133">
        <f t="shared" ca="1" si="9"/>
        <v>8</v>
      </c>
      <c r="Z24" s="153">
        <f t="shared" ca="1" si="9"/>
        <v>88</v>
      </c>
    </row>
    <row r="25" spans="1:28" ht="18.75" x14ac:dyDescent="0.25">
      <c r="A25" s="126">
        <v>5</v>
      </c>
      <c r="B25" s="126">
        <f t="shared" ca="1" si="10"/>
        <v>5</v>
      </c>
      <c r="C25" s="126">
        <f t="shared" ca="1" si="7"/>
        <v>4</v>
      </c>
      <c r="D25" s="9" t="str">
        <f t="shared" ca="1" si="11"/>
        <v>LA CABRE D'OR</v>
      </c>
      <c r="E25" s="142" t="str">
        <f t="shared" ca="1" si="12"/>
        <v/>
      </c>
      <c r="F25" s="132">
        <f t="shared" ca="1" si="8"/>
        <v>3</v>
      </c>
      <c r="G25" s="133">
        <f t="shared" ca="1" si="8"/>
        <v>10</v>
      </c>
      <c r="H25" s="132">
        <f t="shared" ca="1" si="8"/>
        <v>3</v>
      </c>
      <c r="I25" s="133">
        <f t="shared" ca="1" si="8"/>
        <v>12</v>
      </c>
      <c r="J25" s="132">
        <f t="shared" ca="1" si="8"/>
        <v>6</v>
      </c>
      <c r="K25" s="133">
        <f t="shared" ca="1" si="8"/>
        <v>8</v>
      </c>
      <c r="L25" s="132">
        <f t="shared" ca="1" si="8"/>
        <v>7</v>
      </c>
      <c r="M25" s="133">
        <f t="shared" ca="1" si="8"/>
        <v>6</v>
      </c>
      <c r="N25" s="132">
        <f t="shared" ca="1" si="8"/>
        <v>9</v>
      </c>
      <c r="O25" s="133">
        <f t="shared" ca="1" si="8"/>
        <v>2</v>
      </c>
      <c r="P25" s="132" t="str">
        <f t="shared" ca="1" si="8"/>
        <v/>
      </c>
      <c r="Q25" s="133" t="str">
        <f t="shared" ca="1" si="8"/>
        <v>0</v>
      </c>
      <c r="R25" s="132">
        <f t="shared" ca="1" si="8"/>
        <v>1</v>
      </c>
      <c r="S25" s="133">
        <f t="shared" ca="1" si="8"/>
        <v>14</v>
      </c>
      <c r="T25" s="132">
        <f t="shared" ca="1" si="8"/>
        <v>5</v>
      </c>
      <c r="U25" s="133">
        <f t="shared" ca="1" si="8"/>
        <v>10</v>
      </c>
      <c r="V25" s="132">
        <f t="shared" ca="1" si="9"/>
        <v>4</v>
      </c>
      <c r="W25" s="133">
        <f t="shared" ca="1" si="9"/>
        <v>12</v>
      </c>
      <c r="X25" s="132">
        <f t="shared" ca="1" si="9"/>
        <v>3</v>
      </c>
      <c r="Y25" s="133">
        <f t="shared" ca="1" si="9"/>
        <v>10</v>
      </c>
      <c r="Z25" s="153">
        <f t="shared" ca="1" si="9"/>
        <v>84</v>
      </c>
    </row>
    <row r="26" spans="1:28" ht="18.75" x14ac:dyDescent="0.25">
      <c r="A26" s="126">
        <v>6</v>
      </c>
      <c r="B26" s="126">
        <f t="shared" ca="1" si="10"/>
        <v>6</v>
      </c>
      <c r="C26" s="126">
        <f t="shared" ca="1" si="7"/>
        <v>5</v>
      </c>
      <c r="D26" s="9" t="str">
        <f t="shared" ca="1" si="11"/>
        <v>MANVILLE</v>
      </c>
      <c r="E26" s="142" t="str">
        <f t="shared" ca="1" si="12"/>
        <v/>
      </c>
      <c r="F26" s="132" t="str">
        <f ca="1">IF($C26="","",VLOOKUP($A26,$B$5:$Z$18,COLUMN()-1,FALSE))</f>
        <v/>
      </c>
      <c r="G26" s="133" t="str">
        <f t="shared" ref="G26:Z26" ca="1" si="13">IF($C26="","",VLOOKUP($A26,$B$5:$Z$18,COLUMN()-1,FALSE))</f>
        <v>0</v>
      </c>
      <c r="H26" s="132">
        <f t="shared" ca="1" si="13"/>
        <v>7</v>
      </c>
      <c r="I26" s="133">
        <f t="shared" ca="1" si="13"/>
        <v>4</v>
      </c>
      <c r="J26" s="132">
        <f t="shared" ca="1" si="13"/>
        <v>1</v>
      </c>
      <c r="K26" s="133">
        <f t="shared" ca="1" si="13"/>
        <v>18</v>
      </c>
      <c r="L26" s="132">
        <f t="shared" ca="1" si="13"/>
        <v>6</v>
      </c>
      <c r="M26" s="133">
        <f t="shared" ca="1" si="13"/>
        <v>8</v>
      </c>
      <c r="N26" s="132">
        <f t="shared" ca="1" si="13"/>
        <v>4</v>
      </c>
      <c r="O26" s="133">
        <f t="shared" ca="1" si="13"/>
        <v>12</v>
      </c>
      <c r="P26" s="132" t="str">
        <f t="shared" ca="1" si="13"/>
        <v/>
      </c>
      <c r="Q26" s="133" t="str">
        <f t="shared" ca="1" si="13"/>
        <v>0</v>
      </c>
      <c r="R26" s="132">
        <f t="shared" ca="1" si="13"/>
        <v>4</v>
      </c>
      <c r="S26" s="133">
        <f t="shared" ca="1" si="13"/>
        <v>7</v>
      </c>
      <c r="T26" s="132">
        <f t="shared" ca="1" si="13"/>
        <v>1</v>
      </c>
      <c r="U26" s="133">
        <f t="shared" ca="1" si="13"/>
        <v>18</v>
      </c>
      <c r="V26" s="132">
        <f t="shared" ca="1" si="13"/>
        <v>6</v>
      </c>
      <c r="W26" s="133">
        <f t="shared" ca="1" si="13"/>
        <v>8</v>
      </c>
      <c r="X26" s="132">
        <f t="shared" ca="1" si="13"/>
        <v>6</v>
      </c>
      <c r="Y26" s="133">
        <f t="shared" ca="1" si="13"/>
        <v>4</v>
      </c>
      <c r="Z26" s="153">
        <f t="shared" ca="1" si="13"/>
        <v>79</v>
      </c>
    </row>
    <row r="27" spans="1:28" ht="18.75" x14ac:dyDescent="0.25">
      <c r="A27" s="126">
        <v>7</v>
      </c>
      <c r="B27" s="126">
        <f t="shared" ca="1" si="10"/>
        <v>7</v>
      </c>
      <c r="C27" s="126">
        <f t="shared" ca="1" si="7"/>
        <v>6</v>
      </c>
      <c r="D27" s="9" t="str">
        <f t="shared" ca="1" si="11"/>
        <v>AIX GOLF ACADEMIE</v>
      </c>
      <c r="E27" s="142" t="str">
        <f t="shared" ca="1" si="12"/>
        <v/>
      </c>
      <c r="F27" s="132">
        <f t="shared" ref="F27:U34" ca="1" si="14">IF($C27="","",VLOOKUP($A27,$B$5:$Z$18,COLUMN()-1,FALSE))</f>
        <v>6</v>
      </c>
      <c r="G27" s="133">
        <f t="shared" ca="1" si="14"/>
        <v>4</v>
      </c>
      <c r="H27" s="132">
        <f t="shared" ca="1" si="14"/>
        <v>6</v>
      </c>
      <c r="I27" s="133">
        <f t="shared" ca="1" si="14"/>
        <v>6</v>
      </c>
      <c r="J27" s="132">
        <f t="shared" ca="1" si="14"/>
        <v>7</v>
      </c>
      <c r="K27" s="133">
        <f t="shared" ca="1" si="14"/>
        <v>6</v>
      </c>
      <c r="L27" s="132">
        <f t="shared" ca="1" si="14"/>
        <v>1</v>
      </c>
      <c r="M27" s="133">
        <f t="shared" ca="1" si="14"/>
        <v>18</v>
      </c>
      <c r="N27" s="132">
        <f t="shared" ca="1" si="14"/>
        <v>7</v>
      </c>
      <c r="O27" s="133">
        <f t="shared" ca="1" si="14"/>
        <v>5</v>
      </c>
      <c r="P27" s="132" t="str">
        <f t="shared" ca="1" si="14"/>
        <v/>
      </c>
      <c r="Q27" s="133" t="str">
        <f t="shared" ca="1" si="14"/>
        <v>0</v>
      </c>
      <c r="R27" s="132">
        <f t="shared" ca="1" si="14"/>
        <v>6</v>
      </c>
      <c r="S27" s="133">
        <f t="shared" ca="1" si="14"/>
        <v>4</v>
      </c>
      <c r="T27" s="132">
        <f t="shared" ca="1" si="14"/>
        <v>9</v>
      </c>
      <c r="U27" s="133">
        <f t="shared" ca="1" si="14"/>
        <v>1</v>
      </c>
      <c r="V27" s="132">
        <f t="shared" ref="V27:Z34" ca="1" si="15">IF($C27="","",VLOOKUP($A27,$B$5:$Z$18,COLUMN()-1,FALSE))</f>
        <v>5</v>
      </c>
      <c r="W27" s="133">
        <f t="shared" ca="1" si="15"/>
        <v>10</v>
      </c>
      <c r="X27" s="132">
        <f t="shared" ca="1" si="15"/>
        <v>7</v>
      </c>
      <c r="Y27" s="133">
        <f t="shared" ca="1" si="15"/>
        <v>2</v>
      </c>
      <c r="Z27" s="153">
        <f t="shared" ca="1" si="15"/>
        <v>56</v>
      </c>
    </row>
    <row r="28" spans="1:28" ht="18.75" x14ac:dyDescent="0.25">
      <c r="A28" s="126">
        <v>8</v>
      </c>
      <c r="B28" s="126">
        <f t="shared" ca="1" si="10"/>
        <v>8</v>
      </c>
      <c r="C28" s="126">
        <f t="shared" ca="1" si="7"/>
        <v>9</v>
      </c>
      <c r="D28" s="9" t="str">
        <f t="shared" ca="1" si="11"/>
        <v>AIX EN PROVENCE</v>
      </c>
      <c r="E28" s="142" t="str">
        <f t="shared" ca="1" si="12"/>
        <v/>
      </c>
      <c r="F28" s="132">
        <f t="shared" ca="1" si="14"/>
        <v>7</v>
      </c>
      <c r="G28" s="133">
        <f t="shared" ca="1" si="14"/>
        <v>2</v>
      </c>
      <c r="H28" s="132">
        <f t="shared" ca="1" si="14"/>
        <v>9</v>
      </c>
      <c r="I28" s="133">
        <f t="shared" ca="1" si="14"/>
        <v>0</v>
      </c>
      <c r="J28" s="132">
        <f t="shared" ca="1" si="14"/>
        <v>5</v>
      </c>
      <c r="K28" s="133">
        <f t="shared" ca="1" si="14"/>
        <v>10</v>
      </c>
      <c r="L28" s="132">
        <f t="shared" ca="1" si="14"/>
        <v>9</v>
      </c>
      <c r="M28" s="133">
        <f t="shared" ca="1" si="14"/>
        <v>2</v>
      </c>
      <c r="N28" s="132">
        <f t="shared" ca="1" si="14"/>
        <v>5</v>
      </c>
      <c r="O28" s="133">
        <f t="shared" ca="1" si="14"/>
        <v>10</v>
      </c>
      <c r="P28" s="132">
        <f t="shared" ca="1" si="14"/>
        <v>5</v>
      </c>
      <c r="Q28" s="133">
        <f t="shared" ca="1" si="14"/>
        <v>2</v>
      </c>
      <c r="R28" s="132">
        <f t="shared" ca="1" si="14"/>
        <v>7</v>
      </c>
      <c r="S28" s="133">
        <f t="shared" ca="1" si="14"/>
        <v>2</v>
      </c>
      <c r="T28" s="132">
        <f t="shared" ca="1" si="14"/>
        <v>8</v>
      </c>
      <c r="U28" s="133">
        <f t="shared" ca="1" si="14"/>
        <v>4</v>
      </c>
      <c r="V28" s="132">
        <f t="shared" ca="1" si="15"/>
        <v>8</v>
      </c>
      <c r="W28" s="133">
        <f t="shared" ca="1" si="15"/>
        <v>4</v>
      </c>
      <c r="X28" s="132">
        <f t="shared" ca="1" si="15"/>
        <v>8</v>
      </c>
      <c r="Y28" s="133">
        <f t="shared" ca="1" si="15"/>
        <v>0</v>
      </c>
      <c r="Z28" s="153">
        <f t="shared" ca="1" si="15"/>
        <v>36</v>
      </c>
    </row>
    <row r="29" spans="1:28" ht="18.75" x14ac:dyDescent="0.25">
      <c r="A29" s="126">
        <v>9</v>
      </c>
      <c r="B29" s="126">
        <f t="shared" ca="1" si="10"/>
        <v>9</v>
      </c>
      <c r="C29" s="126">
        <f t="shared" ca="1" si="7"/>
        <v>2</v>
      </c>
      <c r="D29" s="9" t="str">
        <f t="shared" ca="1" si="11"/>
        <v>AIX MARSEILLE</v>
      </c>
      <c r="E29" s="142" t="str">
        <f t="shared" ca="1" si="12"/>
        <v/>
      </c>
      <c r="F29" s="132">
        <f t="shared" ca="1" si="14"/>
        <v>5</v>
      </c>
      <c r="G29" s="133">
        <f t="shared" ca="1" si="14"/>
        <v>6</v>
      </c>
      <c r="H29" s="132">
        <f t="shared" ca="1" si="14"/>
        <v>5</v>
      </c>
      <c r="I29" s="133">
        <f t="shared" ca="1" si="14"/>
        <v>8</v>
      </c>
      <c r="J29" s="132">
        <f t="shared" ca="1" si="14"/>
        <v>9</v>
      </c>
      <c r="K29" s="133">
        <f t="shared" ca="1" si="14"/>
        <v>2</v>
      </c>
      <c r="L29" s="132">
        <f t="shared" ca="1" si="14"/>
        <v>10</v>
      </c>
      <c r="M29" s="133">
        <f t="shared" ca="1" si="14"/>
        <v>0</v>
      </c>
      <c r="N29" s="132">
        <f t="shared" ca="1" si="14"/>
        <v>2</v>
      </c>
      <c r="O29" s="133">
        <f t="shared" ca="1" si="14"/>
        <v>16</v>
      </c>
      <c r="P29" s="132" t="str">
        <f t="shared" ca="1" si="14"/>
        <v/>
      </c>
      <c r="Q29" s="133" t="str">
        <f t="shared" ca="1" si="14"/>
        <v>0</v>
      </c>
      <c r="R29" s="132" t="str">
        <f t="shared" ca="1" si="14"/>
        <v/>
      </c>
      <c r="S29" s="133" t="str">
        <f t="shared" ca="1" si="14"/>
        <v>0</v>
      </c>
      <c r="T29" s="132">
        <f t="shared" ca="1" si="14"/>
        <v>9</v>
      </c>
      <c r="U29" s="133">
        <f t="shared" ca="1" si="14"/>
        <v>1</v>
      </c>
      <c r="V29" s="132">
        <f t="shared" ca="1" si="15"/>
        <v>9</v>
      </c>
      <c r="W29" s="133">
        <f t="shared" ca="1" si="15"/>
        <v>1</v>
      </c>
      <c r="X29" s="132" t="str">
        <f t="shared" ca="1" si="15"/>
        <v/>
      </c>
      <c r="Y29" s="133" t="str">
        <f t="shared" ca="1" si="15"/>
        <v>0</v>
      </c>
      <c r="Z29" s="153">
        <f t="shared" ca="1" si="15"/>
        <v>34</v>
      </c>
    </row>
    <row r="30" spans="1:28" ht="18.75" x14ac:dyDescent="0.25">
      <c r="A30" s="126">
        <v>10</v>
      </c>
      <c r="B30" s="126">
        <f t="shared" ca="1" si="10"/>
        <v>10</v>
      </c>
      <c r="C30" s="126">
        <f t="shared" ca="1" si="7"/>
        <v>8</v>
      </c>
      <c r="D30" s="9" t="str">
        <f t="shared" ca="1" si="11"/>
        <v>ECOLE DE L'AIR</v>
      </c>
      <c r="E30" s="142" t="str">
        <f t="shared" ca="1" si="12"/>
        <v/>
      </c>
      <c r="F30" s="132">
        <f t="shared" ca="1" si="14"/>
        <v>8</v>
      </c>
      <c r="G30" s="133">
        <f t="shared" ca="1" si="14"/>
        <v>0</v>
      </c>
      <c r="H30" s="132">
        <f t="shared" ca="1" si="14"/>
        <v>8</v>
      </c>
      <c r="I30" s="133">
        <f t="shared" ca="1" si="14"/>
        <v>2</v>
      </c>
      <c r="J30" s="132">
        <f t="shared" ca="1" si="14"/>
        <v>10</v>
      </c>
      <c r="K30" s="133">
        <f t="shared" ca="1" si="14"/>
        <v>0</v>
      </c>
      <c r="L30" s="132">
        <f t="shared" ca="1" si="14"/>
        <v>8</v>
      </c>
      <c r="M30" s="133">
        <f t="shared" ca="1" si="14"/>
        <v>4</v>
      </c>
      <c r="N30" s="132">
        <f t="shared" ca="1" si="14"/>
        <v>7</v>
      </c>
      <c r="O30" s="133">
        <f t="shared" ca="1" si="14"/>
        <v>5</v>
      </c>
      <c r="P30" s="132">
        <f t="shared" ca="1" si="14"/>
        <v>6</v>
      </c>
      <c r="Q30" s="133">
        <f t="shared" ca="1" si="14"/>
        <v>0</v>
      </c>
      <c r="R30" s="132" t="str">
        <f t="shared" ca="1" si="14"/>
        <v/>
      </c>
      <c r="S30" s="133" t="str">
        <f t="shared" ca="1" si="14"/>
        <v>0</v>
      </c>
      <c r="T30" s="132">
        <f t="shared" ca="1" si="14"/>
        <v>6</v>
      </c>
      <c r="U30" s="133">
        <f t="shared" ca="1" si="14"/>
        <v>8</v>
      </c>
      <c r="V30" s="132">
        <f t="shared" ca="1" si="15"/>
        <v>9</v>
      </c>
      <c r="W30" s="133">
        <f t="shared" ca="1" si="15"/>
        <v>1</v>
      </c>
      <c r="X30" s="132" t="str">
        <f t="shared" ca="1" si="15"/>
        <v/>
      </c>
      <c r="Y30" s="133" t="str">
        <f t="shared" ca="1" si="15"/>
        <v>0</v>
      </c>
      <c r="Z30" s="153">
        <f t="shared" ca="1" si="15"/>
        <v>20</v>
      </c>
    </row>
    <row r="31" spans="1:28" ht="18.75" x14ac:dyDescent="0.25">
      <c r="A31" s="126">
        <v>11</v>
      </c>
      <c r="B31" s="126" t="str">
        <f t="shared" ca="1" si="10"/>
        <v/>
      </c>
      <c r="C31" s="126" t="str">
        <f t="shared" ca="1" si="7"/>
        <v/>
      </c>
      <c r="D31" s="9" t="str">
        <f t="shared" ca="1" si="11"/>
        <v/>
      </c>
      <c r="E31" s="142" t="str">
        <f t="shared" ca="1" si="12"/>
        <v/>
      </c>
      <c r="F31" s="132" t="str">
        <f t="shared" ca="1" si="14"/>
        <v/>
      </c>
      <c r="G31" s="133" t="str">
        <f t="shared" ca="1" si="14"/>
        <v/>
      </c>
      <c r="H31" s="132" t="str">
        <f t="shared" ca="1" si="14"/>
        <v/>
      </c>
      <c r="I31" s="133" t="str">
        <f t="shared" ca="1" si="14"/>
        <v/>
      </c>
      <c r="J31" s="132" t="str">
        <f t="shared" ca="1" si="14"/>
        <v/>
      </c>
      <c r="K31" s="133" t="str">
        <f t="shared" ca="1" si="14"/>
        <v/>
      </c>
      <c r="L31" s="132" t="str">
        <f t="shared" ca="1" si="14"/>
        <v/>
      </c>
      <c r="M31" s="133" t="str">
        <f t="shared" ca="1" si="14"/>
        <v/>
      </c>
      <c r="N31" s="132" t="str">
        <f t="shared" ca="1" si="14"/>
        <v/>
      </c>
      <c r="O31" s="133" t="str">
        <f t="shared" ca="1" si="14"/>
        <v/>
      </c>
      <c r="P31" s="132" t="str">
        <f t="shared" ca="1" si="14"/>
        <v/>
      </c>
      <c r="Q31" s="133" t="str">
        <f t="shared" ca="1" si="14"/>
        <v/>
      </c>
      <c r="R31" s="132" t="str">
        <f t="shared" ca="1" si="14"/>
        <v/>
      </c>
      <c r="S31" s="133" t="str">
        <f t="shared" ca="1" si="14"/>
        <v/>
      </c>
      <c r="T31" s="132" t="str">
        <f t="shared" ca="1" si="14"/>
        <v/>
      </c>
      <c r="U31" s="133" t="str">
        <f t="shared" ca="1" si="14"/>
        <v/>
      </c>
      <c r="V31" s="132" t="str">
        <f t="shared" ca="1" si="15"/>
        <v/>
      </c>
      <c r="W31" s="133" t="str">
        <f t="shared" ca="1" si="15"/>
        <v/>
      </c>
      <c r="X31" s="132" t="str">
        <f t="shared" ca="1" si="15"/>
        <v/>
      </c>
      <c r="Y31" s="133" t="str">
        <f t="shared" ca="1" si="15"/>
        <v/>
      </c>
      <c r="Z31" s="153" t="str">
        <f t="shared" ca="1" si="15"/>
        <v/>
      </c>
    </row>
    <row r="32" spans="1:28" ht="18.75" x14ac:dyDescent="0.25">
      <c r="A32" s="126">
        <v>12</v>
      </c>
      <c r="B32" s="126" t="str">
        <f t="shared" ca="1" si="10"/>
        <v/>
      </c>
      <c r="C32" s="126" t="str">
        <f t="shared" ca="1" si="7"/>
        <v/>
      </c>
      <c r="D32" s="9" t="str">
        <f t="shared" ca="1" si="11"/>
        <v/>
      </c>
      <c r="E32" s="142" t="str">
        <f t="shared" ca="1" si="12"/>
        <v/>
      </c>
      <c r="F32" s="132" t="str">
        <f t="shared" ca="1" si="14"/>
        <v/>
      </c>
      <c r="G32" s="133" t="str">
        <f t="shared" ca="1" si="14"/>
        <v/>
      </c>
      <c r="H32" s="132" t="str">
        <f t="shared" ca="1" si="14"/>
        <v/>
      </c>
      <c r="I32" s="133" t="str">
        <f t="shared" ca="1" si="14"/>
        <v/>
      </c>
      <c r="J32" s="132" t="str">
        <f t="shared" ca="1" si="14"/>
        <v/>
      </c>
      <c r="K32" s="133" t="str">
        <f t="shared" ca="1" si="14"/>
        <v/>
      </c>
      <c r="L32" s="132" t="str">
        <f t="shared" ca="1" si="14"/>
        <v/>
      </c>
      <c r="M32" s="133" t="str">
        <f t="shared" ca="1" si="14"/>
        <v/>
      </c>
      <c r="N32" s="132" t="str">
        <f t="shared" ca="1" si="14"/>
        <v/>
      </c>
      <c r="O32" s="133" t="str">
        <f t="shared" ca="1" si="14"/>
        <v/>
      </c>
      <c r="P32" s="132" t="str">
        <f t="shared" ca="1" si="14"/>
        <v/>
      </c>
      <c r="Q32" s="133" t="str">
        <f t="shared" ca="1" si="14"/>
        <v/>
      </c>
      <c r="R32" s="132" t="str">
        <f t="shared" ca="1" si="14"/>
        <v/>
      </c>
      <c r="S32" s="133" t="str">
        <f t="shared" ca="1" si="14"/>
        <v/>
      </c>
      <c r="T32" s="132" t="str">
        <f t="shared" ca="1" si="14"/>
        <v/>
      </c>
      <c r="U32" s="133" t="str">
        <f t="shared" ca="1" si="14"/>
        <v/>
      </c>
      <c r="V32" s="132" t="str">
        <f t="shared" ca="1" si="15"/>
        <v/>
      </c>
      <c r="W32" s="133" t="str">
        <f t="shared" ca="1" si="15"/>
        <v/>
      </c>
      <c r="X32" s="132" t="str">
        <f t="shared" ca="1" si="15"/>
        <v/>
      </c>
      <c r="Y32" s="133" t="str">
        <f t="shared" ca="1" si="15"/>
        <v/>
      </c>
      <c r="Z32" s="153" t="str">
        <f t="shared" ca="1" si="15"/>
        <v/>
      </c>
    </row>
    <row r="33" spans="1:26" ht="18.75" x14ac:dyDescent="0.25">
      <c r="A33" s="126">
        <v>13</v>
      </c>
      <c r="B33" s="126" t="str">
        <f t="shared" ca="1" si="10"/>
        <v/>
      </c>
      <c r="C33" s="126" t="str">
        <f t="shared" ca="1" si="7"/>
        <v/>
      </c>
      <c r="D33" s="9" t="str">
        <f t="shared" ca="1" si="11"/>
        <v/>
      </c>
      <c r="E33" s="142" t="str">
        <f t="shared" ca="1" si="12"/>
        <v/>
      </c>
      <c r="F33" s="132" t="str">
        <f t="shared" ca="1" si="14"/>
        <v/>
      </c>
      <c r="G33" s="133" t="str">
        <f t="shared" ca="1" si="14"/>
        <v/>
      </c>
      <c r="H33" s="132" t="str">
        <f t="shared" ca="1" si="14"/>
        <v/>
      </c>
      <c r="I33" s="133" t="str">
        <f t="shared" ca="1" si="14"/>
        <v/>
      </c>
      <c r="J33" s="132" t="str">
        <f t="shared" ca="1" si="14"/>
        <v/>
      </c>
      <c r="K33" s="133" t="str">
        <f t="shared" ca="1" si="14"/>
        <v/>
      </c>
      <c r="L33" s="132" t="str">
        <f t="shared" ca="1" si="14"/>
        <v/>
      </c>
      <c r="M33" s="133" t="str">
        <f t="shared" ca="1" si="14"/>
        <v/>
      </c>
      <c r="N33" s="132" t="str">
        <f t="shared" ca="1" si="14"/>
        <v/>
      </c>
      <c r="O33" s="133" t="str">
        <f t="shared" ca="1" si="14"/>
        <v/>
      </c>
      <c r="P33" s="132" t="str">
        <f t="shared" ca="1" si="14"/>
        <v/>
      </c>
      <c r="Q33" s="133" t="str">
        <f t="shared" ca="1" si="14"/>
        <v/>
      </c>
      <c r="R33" s="132" t="str">
        <f t="shared" ca="1" si="14"/>
        <v/>
      </c>
      <c r="S33" s="133" t="str">
        <f t="shared" ca="1" si="14"/>
        <v/>
      </c>
      <c r="T33" s="132" t="str">
        <f t="shared" ca="1" si="14"/>
        <v/>
      </c>
      <c r="U33" s="133" t="str">
        <f t="shared" ca="1" si="14"/>
        <v/>
      </c>
      <c r="V33" s="132" t="str">
        <f t="shared" ca="1" si="15"/>
        <v/>
      </c>
      <c r="W33" s="133" t="str">
        <f t="shared" ca="1" si="15"/>
        <v/>
      </c>
      <c r="X33" s="132" t="str">
        <f t="shared" ca="1" si="15"/>
        <v/>
      </c>
      <c r="Y33" s="133" t="str">
        <f t="shared" ca="1" si="15"/>
        <v/>
      </c>
      <c r="Z33" s="153" t="str">
        <f t="shared" ca="1" si="15"/>
        <v/>
      </c>
    </row>
    <row r="34" spans="1:26" ht="18.75" x14ac:dyDescent="0.25">
      <c r="A34" s="126">
        <v>14</v>
      </c>
      <c r="B34" s="126" t="str">
        <f t="shared" ca="1" si="10"/>
        <v/>
      </c>
      <c r="C34" s="126" t="str">
        <f ca="1">IF(D34="","",VLOOKUP($A34,$B$5:$Z$18,COLUMN()+1,FALSE))</f>
        <v/>
      </c>
      <c r="D34" s="9" t="str">
        <f t="shared" ca="1" si="11"/>
        <v/>
      </c>
      <c r="E34" s="142" t="str">
        <f t="shared" ca="1" si="12"/>
        <v/>
      </c>
      <c r="F34" s="132" t="str">
        <f t="shared" ca="1" si="14"/>
        <v/>
      </c>
      <c r="G34" s="133" t="str">
        <f t="shared" ca="1" si="14"/>
        <v/>
      </c>
      <c r="H34" s="132" t="str">
        <f t="shared" ca="1" si="14"/>
        <v/>
      </c>
      <c r="I34" s="133" t="str">
        <f t="shared" ca="1" si="14"/>
        <v/>
      </c>
      <c r="J34" s="132" t="str">
        <f t="shared" ca="1" si="14"/>
        <v/>
      </c>
      <c r="K34" s="133" t="str">
        <f t="shared" ca="1" si="14"/>
        <v/>
      </c>
      <c r="L34" s="132" t="str">
        <f t="shared" ca="1" si="14"/>
        <v/>
      </c>
      <c r="M34" s="133" t="str">
        <f t="shared" ca="1" si="14"/>
        <v/>
      </c>
      <c r="N34" s="132" t="str">
        <f t="shared" ca="1" si="14"/>
        <v/>
      </c>
      <c r="O34" s="133" t="str">
        <f t="shared" ca="1" si="14"/>
        <v/>
      </c>
      <c r="P34" s="132" t="str">
        <f t="shared" ca="1" si="14"/>
        <v/>
      </c>
      <c r="Q34" s="133" t="str">
        <f t="shared" ca="1" si="14"/>
        <v/>
      </c>
      <c r="R34" s="132" t="str">
        <f t="shared" ca="1" si="14"/>
        <v/>
      </c>
      <c r="S34" s="133" t="str">
        <f t="shared" ca="1" si="14"/>
        <v/>
      </c>
      <c r="T34" s="132" t="str">
        <f t="shared" ca="1" si="14"/>
        <v/>
      </c>
      <c r="U34" s="133" t="str">
        <f t="shared" ca="1" si="14"/>
        <v/>
      </c>
      <c r="V34" s="132" t="str">
        <f t="shared" ca="1" si="15"/>
        <v/>
      </c>
      <c r="W34" s="133" t="str">
        <f t="shared" ca="1" si="15"/>
        <v/>
      </c>
      <c r="X34" s="132" t="str">
        <f t="shared" ca="1" si="15"/>
        <v/>
      </c>
      <c r="Y34" s="133" t="str">
        <f t="shared" ca="1" si="15"/>
        <v/>
      </c>
      <c r="Z34" s="106" t="str">
        <f t="shared" ca="1" si="15"/>
        <v/>
      </c>
    </row>
    <row r="35" spans="1:26" x14ac:dyDescent="0.25">
      <c r="A35" s="7"/>
      <c r="B35" s="7"/>
    </row>
    <row r="36" spans="1:26" x14ac:dyDescent="0.25">
      <c r="A36" s="7"/>
      <c r="B36" s="7"/>
      <c r="D36" s="150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8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55000000000000004">
      <c r="A1" s="155" t="s">
        <v>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</row>
    <row r="2" spans="1:71" ht="15.75" x14ac:dyDescent="0.25">
      <c r="A2" s="167"/>
      <c r="B2" s="167"/>
      <c r="C2" s="167"/>
      <c r="D2" s="156" t="s">
        <v>3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  <c r="P2" s="159" t="s">
        <v>2</v>
      </c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  <c r="AB2" s="164" t="s">
        <v>6</v>
      </c>
      <c r="AC2" s="165"/>
      <c r="AD2" s="165"/>
      <c r="AE2" s="165"/>
      <c r="AF2" s="165"/>
      <c r="AG2" s="165"/>
      <c r="AH2" s="165"/>
      <c r="AI2" s="166"/>
      <c r="AJ2" s="196" t="s">
        <v>5</v>
      </c>
      <c r="AK2" s="197"/>
      <c r="AL2" s="197"/>
      <c r="AM2" s="197"/>
      <c r="AN2" s="197"/>
      <c r="AO2" s="197"/>
      <c r="AP2" s="197"/>
      <c r="AQ2" s="197"/>
      <c r="AR2" s="197"/>
      <c r="AS2" s="198"/>
      <c r="AT2" s="190" t="s">
        <v>25</v>
      </c>
      <c r="AU2" s="191"/>
      <c r="AV2" s="191"/>
      <c r="AW2" s="192"/>
      <c r="AX2" s="183" t="s">
        <v>26</v>
      </c>
      <c r="AY2" s="183"/>
      <c r="AZ2" s="183"/>
      <c r="BA2" s="183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25">
      <c r="A3" s="167"/>
      <c r="B3" s="167"/>
      <c r="C3" s="167"/>
      <c r="D3" s="168"/>
      <c r="E3" s="169"/>
      <c r="F3" s="25"/>
      <c r="G3" s="25"/>
      <c r="H3" s="25"/>
      <c r="I3" s="25"/>
      <c r="J3" s="25"/>
      <c r="K3" s="25"/>
      <c r="L3" s="173"/>
      <c r="M3" s="173"/>
      <c r="N3" s="173"/>
      <c r="O3" s="174"/>
      <c r="P3" s="46"/>
      <c r="Q3" s="33"/>
      <c r="R3" s="33"/>
      <c r="S3" s="33"/>
      <c r="T3" s="33"/>
      <c r="U3" s="33"/>
      <c r="V3" s="33"/>
      <c r="W3" s="33"/>
      <c r="X3" s="171"/>
      <c r="Y3" s="171"/>
      <c r="Z3" s="171"/>
      <c r="AA3" s="172"/>
      <c r="AB3" s="170"/>
      <c r="AC3" s="162"/>
      <c r="AD3" s="162"/>
      <c r="AE3" s="162"/>
      <c r="AF3" s="162"/>
      <c r="AG3" s="162"/>
      <c r="AH3" s="162"/>
      <c r="AI3" s="163"/>
      <c r="AJ3" s="188"/>
      <c r="AK3" s="189"/>
      <c r="AL3" s="189"/>
      <c r="AM3" s="189"/>
      <c r="AN3" s="189"/>
      <c r="AO3" s="189"/>
      <c r="AP3" s="189"/>
      <c r="AQ3" s="189"/>
      <c r="AR3" s="189"/>
      <c r="AS3" s="59"/>
      <c r="AT3" s="193"/>
      <c r="AU3" s="194"/>
      <c r="AV3" s="194"/>
      <c r="AW3" s="195"/>
      <c r="AX3" s="199">
        <v>41679</v>
      </c>
      <c r="AY3" s="200"/>
      <c r="AZ3" s="200"/>
      <c r="BA3" s="20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7" t="s">
        <v>93</v>
      </c>
      <c r="O4" s="178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8" t="s">
        <v>9</v>
      </c>
      <c r="Z4" s="175" t="s">
        <v>12</v>
      </c>
      <c r="AA4" s="176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6" t="s">
        <v>12</v>
      </c>
      <c r="AI4" s="187"/>
      <c r="AJ4" s="89" t="s">
        <v>96</v>
      </c>
      <c r="AK4" s="89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89" t="s">
        <v>9</v>
      </c>
      <c r="AR4" s="184" t="s">
        <v>93</v>
      </c>
      <c r="AS4" s="185"/>
      <c r="AT4" s="70" t="s">
        <v>95</v>
      </c>
      <c r="AU4" s="71" t="s">
        <v>94</v>
      </c>
      <c r="AV4" s="179" t="s">
        <v>93</v>
      </c>
      <c r="AW4" s="180"/>
      <c r="AX4" s="19" t="s">
        <v>91</v>
      </c>
      <c r="AY4" s="20" t="s">
        <v>92</v>
      </c>
      <c r="AZ4" s="181" t="s">
        <v>110</v>
      </c>
      <c r="BA4" s="182"/>
    </row>
    <row r="5" spans="1:71" ht="15" customHeight="1" x14ac:dyDescent="0.2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6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5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8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79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0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1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2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3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x14ac:dyDescent="0.2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6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7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8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79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0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1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2" t="s">
        <v>27</v>
      </c>
      <c r="AX6" s="18">
        <f t="shared" ca="1" si="17"/>
        <v>0</v>
      </c>
      <c r="AY6" s="14" t="str">
        <f t="shared" ca="1" si="18"/>
        <v/>
      </c>
      <c r="AZ6" s="83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x14ac:dyDescent="0.2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6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7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8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79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0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1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2" t="s">
        <v>27</v>
      </c>
      <c r="AX7" s="18">
        <f t="shared" ca="1" si="17"/>
        <v>0</v>
      </c>
      <c r="AY7" s="14" t="str">
        <f t="shared" ca="1" si="18"/>
        <v/>
      </c>
      <c r="AZ7" s="83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x14ac:dyDescent="0.2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6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7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8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79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0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1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2" t="s">
        <v>27</v>
      </c>
      <c r="AX8" s="18">
        <f t="shared" ca="1" si="17"/>
        <v>0</v>
      </c>
      <c r="AY8" s="14" t="str">
        <f t="shared" ca="1" si="18"/>
        <v/>
      </c>
      <c r="AZ8" s="83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x14ac:dyDescent="0.2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6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7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8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79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0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1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2" t="s">
        <v>27</v>
      </c>
      <c r="AX9" s="18">
        <f t="shared" ca="1" si="17"/>
        <v>0</v>
      </c>
      <c r="AY9" s="14" t="str">
        <f t="shared" ca="1" si="18"/>
        <v/>
      </c>
      <c r="AZ9" s="83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x14ac:dyDescent="0.2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6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7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8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79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0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1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2" t="s">
        <v>27</v>
      </c>
      <c r="AX10" s="18">
        <f t="shared" ca="1" si="17"/>
        <v>0</v>
      </c>
      <c r="AY10" s="14" t="str">
        <f t="shared" ca="1" si="18"/>
        <v/>
      </c>
      <c r="AZ10" s="83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x14ac:dyDescent="0.2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6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7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8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79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0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1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2" t="s">
        <v>27</v>
      </c>
      <c r="AX11" s="18">
        <f t="shared" ca="1" si="17"/>
        <v>0</v>
      </c>
      <c r="AY11" s="14" t="str">
        <f t="shared" ca="1" si="18"/>
        <v/>
      </c>
      <c r="AZ11" s="83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x14ac:dyDescent="0.2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6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7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8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79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0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1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2" t="s">
        <v>27</v>
      </c>
      <c r="AX12" s="18">
        <f t="shared" ca="1" si="17"/>
        <v>0</v>
      </c>
      <c r="AY12" s="14" t="str">
        <f t="shared" ca="1" si="18"/>
        <v/>
      </c>
      <c r="AZ12" s="83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x14ac:dyDescent="0.2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6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7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8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79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0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1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2" t="s">
        <v>27</v>
      </c>
      <c r="AX13" s="18">
        <f t="shared" ca="1" si="17"/>
        <v>0</v>
      </c>
      <c r="AY13" s="14" t="str">
        <f t="shared" ca="1" si="18"/>
        <v/>
      </c>
      <c r="AZ13" s="83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x14ac:dyDescent="0.2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6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7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8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79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0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1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2" t="s">
        <v>27</v>
      </c>
      <c r="AX14" s="18">
        <f t="shared" ca="1" si="17"/>
        <v>0</v>
      </c>
      <c r="AY14" s="14" t="str">
        <f t="shared" ca="1" si="18"/>
        <v/>
      </c>
      <c r="AZ14" s="83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x14ac:dyDescent="0.2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6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7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8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79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0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1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2" t="s">
        <v>27</v>
      </c>
      <c r="AX15" s="18">
        <f t="shared" ca="1" si="17"/>
        <v>0</v>
      </c>
      <c r="AY15" s="14" t="str">
        <f t="shared" ca="1" si="18"/>
        <v/>
      </c>
      <c r="AZ15" s="83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x14ac:dyDescent="0.2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6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7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8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79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0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1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2" t="s">
        <v>27</v>
      </c>
      <c r="AX16" s="18">
        <f t="shared" ca="1" si="17"/>
        <v>0</v>
      </c>
      <c r="AY16" s="14" t="str">
        <f t="shared" ca="1" si="18"/>
        <v/>
      </c>
      <c r="AZ16" s="83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x14ac:dyDescent="0.2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6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7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8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79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0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1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2" t="s">
        <v>27</v>
      </c>
      <c r="AX17" s="18">
        <f t="shared" ca="1" si="17"/>
        <v>0</v>
      </c>
      <c r="AY17" s="14" t="str">
        <f t="shared" ca="1" si="18"/>
        <v/>
      </c>
      <c r="AZ17" s="83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x14ac:dyDescent="0.2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6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7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8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79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0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1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2" t="s">
        <v>27</v>
      </c>
      <c r="AX18" s="18">
        <f t="shared" ca="1" si="17"/>
        <v>0</v>
      </c>
      <c r="AY18" s="14" t="str">
        <f t="shared" ca="1" si="18"/>
        <v/>
      </c>
      <c r="AZ18" s="83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x14ac:dyDescent="0.2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6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7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8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79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0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1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2" t="s">
        <v>27</v>
      </c>
      <c r="AX19" s="18">
        <f t="shared" ca="1" si="17"/>
        <v>0</v>
      </c>
      <c r="AY19" s="14" t="str">
        <f t="shared" ca="1" si="18"/>
        <v/>
      </c>
      <c r="AZ19" s="83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x14ac:dyDescent="0.2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6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7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8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79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0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1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2" t="s">
        <v>27</v>
      </c>
      <c r="AX20" s="18">
        <f t="shared" ca="1" si="17"/>
        <v>0</v>
      </c>
      <c r="AY20" s="14" t="str">
        <f t="shared" ca="1" si="18"/>
        <v/>
      </c>
      <c r="AZ20" s="83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x14ac:dyDescent="0.2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6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7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8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79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0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1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2" t="s">
        <v>27</v>
      </c>
      <c r="AX21" s="18">
        <f t="shared" ca="1" si="17"/>
        <v>0</v>
      </c>
      <c r="AY21" s="14" t="str">
        <f t="shared" ca="1" si="18"/>
        <v/>
      </c>
      <c r="AZ21" s="83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x14ac:dyDescent="0.2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6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7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8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79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0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1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2" t="s">
        <v>27</v>
      </c>
      <c r="AX22" s="18">
        <f t="shared" ca="1" si="17"/>
        <v>0</v>
      </c>
      <c r="AY22" s="14" t="str">
        <f t="shared" ca="1" si="18"/>
        <v/>
      </c>
      <c r="AZ22" s="83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6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7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8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79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0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1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2" t="s">
        <v>27</v>
      </c>
      <c r="AX23" s="18">
        <f t="shared" ca="1" si="17"/>
        <v>0</v>
      </c>
      <c r="AY23" s="14" t="str">
        <f t="shared" ca="1" si="18"/>
        <v/>
      </c>
      <c r="AZ23" s="83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x14ac:dyDescent="0.2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6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7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8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79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0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1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2" t="s">
        <v>27</v>
      </c>
      <c r="AX24" s="18">
        <f t="shared" ca="1" si="17"/>
        <v>0</v>
      </c>
      <c r="AY24" s="14" t="str">
        <f t="shared" ca="1" si="18"/>
        <v/>
      </c>
      <c r="AZ24" s="83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6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7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8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79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0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1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2" t="s">
        <v>27</v>
      </c>
      <c r="AX25" s="18">
        <f t="shared" ca="1" si="17"/>
        <v>0</v>
      </c>
      <c r="AY25" s="14" t="str">
        <f t="shared" ca="1" si="18"/>
        <v/>
      </c>
      <c r="AZ25" s="83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6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7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8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79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0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1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2" t="s">
        <v>27</v>
      </c>
      <c r="AX26" s="18">
        <f t="shared" ca="1" si="17"/>
        <v>0</v>
      </c>
      <c r="AY26" s="14" t="str">
        <f t="shared" ca="1" si="18"/>
        <v/>
      </c>
      <c r="AZ26" s="83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6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7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8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79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0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1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2" t="s">
        <v>27</v>
      </c>
      <c r="AX27" s="18">
        <f t="shared" ca="1" si="17"/>
        <v>0</v>
      </c>
      <c r="AY27" s="14" t="str">
        <f t="shared" ca="1" si="18"/>
        <v/>
      </c>
      <c r="AZ27" s="83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6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7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8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79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0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1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2" t="s">
        <v>27</v>
      </c>
      <c r="AX28" s="18">
        <f t="shared" ca="1" si="17"/>
        <v>0</v>
      </c>
      <c r="AY28" s="14" t="str">
        <f t="shared" ca="1" si="18"/>
        <v/>
      </c>
      <c r="AZ28" s="83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RowHeight="15" x14ac:dyDescent="0.25"/>
  <cols>
    <col min="1" max="1" width="11.42578125" style="102"/>
    <col min="2" max="2" width="17.7109375" style="102" bestFit="1" customWidth="1"/>
    <col min="3" max="3" width="14.7109375" style="102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5" customWidth="1"/>
    <col min="17" max="17" width="4.7109375" style="95" customWidth="1"/>
    <col min="18" max="18" width="8" style="95" customWidth="1"/>
    <col min="19" max="19" width="4.7109375" style="95" customWidth="1"/>
    <col min="20" max="20" width="8" style="95" customWidth="1"/>
    <col min="21" max="21" width="4.7109375" style="95" customWidth="1"/>
    <col min="22" max="22" width="7.42578125" style="95" customWidth="1"/>
    <col min="23" max="23" width="4.7109375" style="95" customWidth="1"/>
    <col min="24" max="24" width="5.42578125" style="95" customWidth="1"/>
    <col min="25" max="25" width="6.28515625" style="95" customWidth="1"/>
    <col min="26" max="26" width="5" style="95" customWidth="1"/>
    <col min="27" max="27" width="4" style="95" customWidth="1"/>
    <col min="28" max="28" width="10.42578125" style="95" customWidth="1"/>
    <col min="29" max="29" width="4.7109375" style="95" customWidth="1"/>
    <col min="30" max="30" width="8.42578125" style="95" customWidth="1"/>
    <col min="31" max="31" width="5.140625" style="95" customWidth="1"/>
    <col min="32" max="32" width="9" style="95" customWidth="1"/>
    <col min="33" max="33" width="5.42578125" style="95" customWidth="1"/>
    <col min="34" max="34" width="4.42578125" style="95" customWidth="1"/>
    <col min="35" max="35" width="6" style="95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2" customWidth="1"/>
    <col min="47" max="48" width="4.42578125" style="102" customWidth="1"/>
    <col min="49" max="49" width="4" style="102" bestFit="1" customWidth="1"/>
    <col min="50" max="50" width="10.85546875" style="7" bestFit="1" customWidth="1"/>
    <col min="51" max="51" width="5.140625" style="102" customWidth="1"/>
    <col min="52" max="52" width="5.42578125" style="102" customWidth="1"/>
    <col min="53" max="53" width="5.28515625" style="102" customWidth="1"/>
    <col min="54" max="16384" width="11.42578125" style="102"/>
  </cols>
  <sheetData>
    <row r="1" spans="1:71" ht="36" x14ac:dyDescent="0.55000000000000004">
      <c r="A1" s="155" t="s">
        <v>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</row>
    <row r="2" spans="1:71" ht="15.75" x14ac:dyDescent="0.25">
      <c r="A2" s="167"/>
      <c r="B2" s="167"/>
      <c r="C2" s="167"/>
      <c r="D2" s="156" t="s">
        <v>3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  <c r="P2" s="159" t="s">
        <v>2</v>
      </c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  <c r="AB2" s="164" t="s">
        <v>6</v>
      </c>
      <c r="AC2" s="165"/>
      <c r="AD2" s="165"/>
      <c r="AE2" s="165"/>
      <c r="AF2" s="165"/>
      <c r="AG2" s="165"/>
      <c r="AH2" s="165"/>
      <c r="AI2" s="166"/>
      <c r="AJ2" s="196" t="s">
        <v>5</v>
      </c>
      <c r="AK2" s="197"/>
      <c r="AL2" s="197"/>
      <c r="AM2" s="197"/>
      <c r="AN2" s="197"/>
      <c r="AO2" s="197"/>
      <c r="AP2" s="197"/>
      <c r="AQ2" s="197"/>
      <c r="AR2" s="197"/>
      <c r="AS2" s="198"/>
      <c r="AT2" s="190" t="s">
        <v>25</v>
      </c>
      <c r="AU2" s="191"/>
      <c r="AV2" s="191"/>
      <c r="AW2" s="192"/>
      <c r="AX2" s="183" t="s">
        <v>26</v>
      </c>
      <c r="AY2" s="183"/>
      <c r="AZ2" s="183"/>
      <c r="BA2" s="183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25">
      <c r="A3" s="167"/>
      <c r="B3" s="167"/>
      <c r="C3" s="167"/>
      <c r="D3" s="168"/>
      <c r="E3" s="169"/>
      <c r="F3" s="25"/>
      <c r="G3" s="25"/>
      <c r="H3" s="25"/>
      <c r="I3" s="25"/>
      <c r="J3" s="25"/>
      <c r="K3" s="25"/>
      <c r="L3" s="173"/>
      <c r="M3" s="173"/>
      <c r="N3" s="173"/>
      <c r="O3" s="174"/>
      <c r="P3" s="46"/>
      <c r="Q3" s="33"/>
      <c r="R3" s="33"/>
      <c r="S3" s="33"/>
      <c r="T3" s="33"/>
      <c r="U3" s="33"/>
      <c r="V3" s="33"/>
      <c r="W3" s="33"/>
      <c r="X3" s="171"/>
      <c r="Y3" s="171"/>
      <c r="Z3" s="171"/>
      <c r="AA3" s="172"/>
      <c r="AB3" s="170"/>
      <c r="AC3" s="162"/>
      <c r="AD3" s="162"/>
      <c r="AE3" s="162"/>
      <c r="AF3" s="162"/>
      <c r="AG3" s="162"/>
      <c r="AH3" s="162"/>
      <c r="AI3" s="163"/>
      <c r="AJ3" s="188"/>
      <c r="AK3" s="189"/>
      <c r="AL3" s="189"/>
      <c r="AM3" s="189"/>
      <c r="AN3" s="189"/>
      <c r="AO3" s="189"/>
      <c r="AP3" s="189"/>
      <c r="AQ3" s="189"/>
      <c r="AR3" s="189"/>
      <c r="AS3" s="59"/>
      <c r="AT3" s="193"/>
      <c r="AU3" s="194"/>
      <c r="AV3" s="194"/>
      <c r="AW3" s="195"/>
      <c r="AX3" s="199">
        <v>41714</v>
      </c>
      <c r="AY3" s="200"/>
      <c r="AZ3" s="200"/>
      <c r="BA3" s="20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7" t="s">
        <v>93</v>
      </c>
      <c r="O4" s="178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09" t="s">
        <v>9</v>
      </c>
      <c r="Z4" s="175" t="s">
        <v>12</v>
      </c>
      <c r="AA4" s="176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6" t="s">
        <v>12</v>
      </c>
      <c r="AI4" s="187"/>
      <c r="AJ4" s="110" t="s">
        <v>96</v>
      </c>
      <c r="AK4" s="11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0" t="s">
        <v>9</v>
      </c>
      <c r="AR4" s="184" t="s">
        <v>93</v>
      </c>
      <c r="AS4" s="185"/>
      <c r="AT4" s="70" t="s">
        <v>95</v>
      </c>
      <c r="AU4" s="107" t="s">
        <v>94</v>
      </c>
      <c r="AV4" s="179" t="s">
        <v>93</v>
      </c>
      <c r="AW4" s="180"/>
      <c r="AX4" s="19" t="s">
        <v>91</v>
      </c>
      <c r="AY4" s="20" t="s">
        <v>92</v>
      </c>
      <c r="AZ4" s="181" t="s">
        <v>110</v>
      </c>
      <c r="BA4" s="182"/>
    </row>
    <row r="5" spans="1:71" ht="15" customHeight="1" x14ac:dyDescent="0.25">
      <c r="A5" s="94" t="s">
        <v>31</v>
      </c>
      <c r="B5" s="94" t="s">
        <v>81</v>
      </c>
      <c r="C5" s="94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6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4" t="s">
        <v>27</v>
      </c>
      <c r="P5" s="96"/>
      <c r="Q5" s="40">
        <f t="shared" ref="Q5:Q29" si="6">(P5*100/10)/100</f>
        <v>0</v>
      </c>
      <c r="R5" s="97"/>
      <c r="S5" s="40">
        <f t="shared" ref="S5:S29" si="7">(R5*100/10)/100</f>
        <v>0</v>
      </c>
      <c r="T5" s="97"/>
      <c r="U5" s="42">
        <f t="shared" ref="U5:U29" si="8">(T5*100/10)/100</f>
        <v>0</v>
      </c>
      <c r="V5" s="97"/>
      <c r="W5" s="42">
        <f t="shared" ref="W5:W29" si="9">(V5*100/10)/100</f>
        <v>0</v>
      </c>
      <c r="X5" s="97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8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99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0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0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0"/>
      <c r="AU5" s="73" t="str">
        <f t="shared" ref="AU5:AU31" si="21">IFERROR(RANK(AT5,$AT$5:$AT$40,1),"")</f>
        <v/>
      </c>
      <c r="AV5" s="93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2" t="s">
        <v>27</v>
      </c>
      <c r="AX5" s="91">
        <f t="shared" ref="AX5:AX31" ca="1" si="22">N5+Z5+AH5+AR5+AV5</f>
        <v>0</v>
      </c>
      <c r="AY5" s="14" t="str">
        <f t="shared" ref="AY5:AY31" ca="1" si="23">IF(AX5=0,"",RANK(AX5,$AX$5:$AX$40,0))</f>
        <v/>
      </c>
      <c r="AZ5" s="92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x14ac:dyDescent="0.25">
      <c r="A6" s="94" t="s">
        <v>65</v>
      </c>
      <c r="B6" s="94" t="s">
        <v>71</v>
      </c>
      <c r="C6" s="94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6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7" t="s">
        <v>27</v>
      </c>
      <c r="P6" s="98"/>
      <c r="Q6" s="42">
        <f t="shared" si="6"/>
        <v>0</v>
      </c>
      <c r="R6" s="98"/>
      <c r="S6" s="42">
        <f t="shared" si="7"/>
        <v>0</v>
      </c>
      <c r="T6" s="98"/>
      <c r="U6" s="42">
        <f t="shared" si="8"/>
        <v>0</v>
      </c>
      <c r="V6" s="98"/>
      <c r="W6" s="42">
        <f t="shared" si="9"/>
        <v>0</v>
      </c>
      <c r="X6" s="97" t="str">
        <f t="shared" si="10"/>
        <v/>
      </c>
      <c r="Y6" s="43" t="str">
        <f t="shared" si="11"/>
        <v/>
      </c>
      <c r="Z6" s="78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99"/>
      <c r="AC6" s="53">
        <f t="shared" si="12"/>
        <v>0</v>
      </c>
      <c r="AD6" s="99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0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0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1"/>
      <c r="AU6" s="73" t="str">
        <f t="shared" si="21"/>
        <v/>
      </c>
      <c r="AV6" s="93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2" t="s">
        <v>27</v>
      </c>
      <c r="AX6" s="91">
        <f t="shared" ca="1" si="22"/>
        <v>0</v>
      </c>
      <c r="AY6" s="14" t="str">
        <f t="shared" ca="1" si="23"/>
        <v/>
      </c>
      <c r="AZ6" s="92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x14ac:dyDescent="0.25">
      <c r="A7" s="94" t="s">
        <v>31</v>
      </c>
      <c r="B7" s="94" t="s">
        <v>77</v>
      </c>
      <c r="C7" s="94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6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7" t="s">
        <v>27</v>
      </c>
      <c r="P7" s="98"/>
      <c r="Q7" s="42">
        <f t="shared" si="6"/>
        <v>0</v>
      </c>
      <c r="R7" s="98"/>
      <c r="S7" s="42">
        <f t="shared" si="7"/>
        <v>0</v>
      </c>
      <c r="T7" s="98"/>
      <c r="U7" s="42">
        <f t="shared" si="8"/>
        <v>0</v>
      </c>
      <c r="V7" s="98"/>
      <c r="W7" s="42">
        <f t="shared" si="9"/>
        <v>0</v>
      </c>
      <c r="X7" s="97" t="str">
        <f t="shared" si="10"/>
        <v/>
      </c>
      <c r="Y7" s="43" t="str">
        <f t="shared" si="11"/>
        <v/>
      </c>
      <c r="Z7" s="78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99"/>
      <c r="AC7" s="53">
        <f t="shared" si="12"/>
        <v>0</v>
      </c>
      <c r="AD7" s="99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0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0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1"/>
      <c r="AU7" s="73" t="str">
        <f t="shared" si="21"/>
        <v/>
      </c>
      <c r="AV7" s="93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2" t="s">
        <v>27</v>
      </c>
      <c r="AX7" s="91">
        <f t="shared" ca="1" si="22"/>
        <v>0</v>
      </c>
      <c r="AY7" s="14" t="str">
        <f t="shared" ca="1" si="23"/>
        <v/>
      </c>
      <c r="AZ7" s="92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x14ac:dyDescent="0.25">
      <c r="A8" s="94" t="s">
        <v>65</v>
      </c>
      <c r="B8" s="94" t="s">
        <v>75</v>
      </c>
      <c r="C8" s="94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6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7" t="s">
        <v>27</v>
      </c>
      <c r="P8" s="98"/>
      <c r="Q8" s="42">
        <f t="shared" si="6"/>
        <v>0</v>
      </c>
      <c r="R8" s="98"/>
      <c r="S8" s="42">
        <f t="shared" si="7"/>
        <v>0</v>
      </c>
      <c r="T8" s="98"/>
      <c r="U8" s="42">
        <f t="shared" si="8"/>
        <v>0</v>
      </c>
      <c r="V8" s="98"/>
      <c r="W8" s="42">
        <f t="shared" si="9"/>
        <v>0</v>
      </c>
      <c r="X8" s="97" t="str">
        <f t="shared" si="10"/>
        <v/>
      </c>
      <c r="Y8" s="43" t="str">
        <f t="shared" si="11"/>
        <v/>
      </c>
      <c r="Z8" s="78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99"/>
      <c r="AC8" s="53">
        <f t="shared" si="12"/>
        <v>0</v>
      </c>
      <c r="AD8" s="99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0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5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0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1"/>
      <c r="AU8" s="73" t="str">
        <f t="shared" si="21"/>
        <v/>
      </c>
      <c r="AV8" s="93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2" t="s">
        <v>27</v>
      </c>
      <c r="AX8" s="91">
        <f t="shared" ca="1" si="22"/>
        <v>0</v>
      </c>
      <c r="AY8" s="14" t="str">
        <f t="shared" ca="1" si="23"/>
        <v/>
      </c>
      <c r="AZ8" s="92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x14ac:dyDescent="0.25">
      <c r="A9" s="94" t="s">
        <v>31</v>
      </c>
      <c r="B9" s="94" t="s">
        <v>115</v>
      </c>
      <c r="C9" s="94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6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7" t="s">
        <v>27</v>
      </c>
      <c r="P9" s="98"/>
      <c r="Q9" s="42">
        <f t="shared" si="6"/>
        <v>0</v>
      </c>
      <c r="R9" s="98"/>
      <c r="S9" s="42">
        <f t="shared" si="7"/>
        <v>0</v>
      </c>
      <c r="T9" s="98"/>
      <c r="U9" s="42">
        <f t="shared" si="8"/>
        <v>0</v>
      </c>
      <c r="V9" s="98"/>
      <c r="W9" s="42">
        <f t="shared" si="9"/>
        <v>0</v>
      </c>
      <c r="X9" s="97" t="str">
        <f t="shared" si="10"/>
        <v/>
      </c>
      <c r="Y9" s="43" t="str">
        <f t="shared" si="11"/>
        <v/>
      </c>
      <c r="Z9" s="78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99"/>
      <c r="AC9" s="53">
        <f t="shared" si="12"/>
        <v>0</v>
      </c>
      <c r="AD9" s="99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0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0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1"/>
      <c r="AU9" s="73" t="str">
        <f t="shared" si="21"/>
        <v/>
      </c>
      <c r="AV9" s="93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2" t="s">
        <v>27</v>
      </c>
      <c r="AX9" s="91">
        <f t="shared" ca="1" si="22"/>
        <v>0</v>
      </c>
      <c r="AY9" s="14" t="str">
        <f t="shared" ca="1" si="23"/>
        <v/>
      </c>
      <c r="AZ9" s="92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x14ac:dyDescent="0.25">
      <c r="A10" s="94" t="s">
        <v>31</v>
      </c>
      <c r="B10" s="94" t="s">
        <v>111</v>
      </c>
      <c r="C10" s="94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6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7" t="s">
        <v>27</v>
      </c>
      <c r="P10" s="98"/>
      <c r="Q10" s="42">
        <f t="shared" si="6"/>
        <v>0</v>
      </c>
      <c r="R10" s="98"/>
      <c r="S10" s="42">
        <f t="shared" si="7"/>
        <v>0</v>
      </c>
      <c r="T10" s="98"/>
      <c r="U10" s="42">
        <f t="shared" si="8"/>
        <v>0</v>
      </c>
      <c r="V10" s="98"/>
      <c r="W10" s="42">
        <f t="shared" si="9"/>
        <v>0</v>
      </c>
      <c r="X10" s="97" t="str">
        <f t="shared" si="10"/>
        <v/>
      </c>
      <c r="Y10" s="43" t="str">
        <f t="shared" si="11"/>
        <v/>
      </c>
      <c r="Z10" s="78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99"/>
      <c r="AC10" s="53">
        <f t="shared" si="12"/>
        <v>0</v>
      </c>
      <c r="AD10" s="99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0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0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1"/>
      <c r="AU10" s="73" t="str">
        <f t="shared" si="21"/>
        <v/>
      </c>
      <c r="AV10" s="93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2" t="s">
        <v>27</v>
      </c>
      <c r="AX10" s="91">
        <f t="shared" ca="1" si="22"/>
        <v>0</v>
      </c>
      <c r="AY10" s="14" t="str">
        <f t="shared" ca="1" si="23"/>
        <v/>
      </c>
      <c r="AZ10" s="92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x14ac:dyDescent="0.25">
      <c r="A11" s="94" t="s">
        <v>65</v>
      </c>
      <c r="B11" s="94" t="s">
        <v>80</v>
      </c>
      <c r="C11" s="94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6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7" t="s">
        <v>27</v>
      </c>
      <c r="P11" s="98"/>
      <c r="Q11" s="42">
        <f t="shared" si="6"/>
        <v>0</v>
      </c>
      <c r="R11" s="98"/>
      <c r="S11" s="42">
        <f t="shared" si="7"/>
        <v>0</v>
      </c>
      <c r="T11" s="98"/>
      <c r="U11" s="42">
        <f t="shared" si="8"/>
        <v>0</v>
      </c>
      <c r="V11" s="98"/>
      <c r="W11" s="42">
        <f t="shared" si="9"/>
        <v>0</v>
      </c>
      <c r="X11" s="97" t="str">
        <f t="shared" si="10"/>
        <v/>
      </c>
      <c r="Y11" s="43" t="str">
        <f t="shared" si="11"/>
        <v/>
      </c>
      <c r="Z11" s="78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99"/>
      <c r="AC11" s="53">
        <f t="shared" si="12"/>
        <v>0</v>
      </c>
      <c r="AD11" s="99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0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5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0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1"/>
      <c r="AU11" s="73" t="str">
        <f t="shared" si="21"/>
        <v/>
      </c>
      <c r="AV11" s="93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2" t="s">
        <v>27</v>
      </c>
      <c r="AX11" s="91">
        <f t="shared" ca="1" si="22"/>
        <v>0</v>
      </c>
      <c r="AY11" s="14" t="str">
        <f t="shared" ca="1" si="23"/>
        <v/>
      </c>
      <c r="AZ11" s="92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x14ac:dyDescent="0.25">
      <c r="A12" s="94" t="s">
        <v>65</v>
      </c>
      <c r="B12" s="94" t="s">
        <v>85</v>
      </c>
      <c r="C12" s="94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6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7" t="s">
        <v>27</v>
      </c>
      <c r="P12" s="98"/>
      <c r="Q12" s="42">
        <f t="shared" si="6"/>
        <v>0</v>
      </c>
      <c r="R12" s="98"/>
      <c r="S12" s="42">
        <f t="shared" si="7"/>
        <v>0</v>
      </c>
      <c r="T12" s="98"/>
      <c r="U12" s="42">
        <f t="shared" si="8"/>
        <v>0</v>
      </c>
      <c r="V12" s="98"/>
      <c r="W12" s="42">
        <f t="shared" si="9"/>
        <v>0</v>
      </c>
      <c r="X12" s="97" t="str">
        <f t="shared" si="10"/>
        <v/>
      </c>
      <c r="Y12" s="43" t="str">
        <f t="shared" si="11"/>
        <v/>
      </c>
      <c r="Z12" s="78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99"/>
      <c r="AC12" s="53">
        <f t="shared" si="12"/>
        <v>0</v>
      </c>
      <c r="AD12" s="99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0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5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0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1"/>
      <c r="AU12" s="73" t="str">
        <f t="shared" si="21"/>
        <v/>
      </c>
      <c r="AV12" s="93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2" t="s">
        <v>27</v>
      </c>
      <c r="AX12" s="91">
        <f t="shared" ca="1" si="22"/>
        <v>0</v>
      </c>
      <c r="AY12" s="14" t="str">
        <f t="shared" ca="1" si="23"/>
        <v/>
      </c>
      <c r="AZ12" s="92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x14ac:dyDescent="0.25">
      <c r="A13" s="94" t="s">
        <v>65</v>
      </c>
      <c r="B13" s="94" t="s">
        <v>101</v>
      </c>
      <c r="C13" s="94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6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7" t="s">
        <v>27</v>
      </c>
      <c r="P13" s="98"/>
      <c r="Q13" s="42">
        <f t="shared" si="6"/>
        <v>0</v>
      </c>
      <c r="R13" s="98"/>
      <c r="S13" s="42">
        <f t="shared" si="7"/>
        <v>0</v>
      </c>
      <c r="T13" s="98"/>
      <c r="U13" s="42">
        <f t="shared" si="8"/>
        <v>0</v>
      </c>
      <c r="V13" s="98"/>
      <c r="W13" s="42">
        <f t="shared" si="9"/>
        <v>0</v>
      </c>
      <c r="X13" s="97" t="str">
        <f t="shared" si="10"/>
        <v/>
      </c>
      <c r="Y13" s="43" t="str">
        <f t="shared" si="11"/>
        <v/>
      </c>
      <c r="Z13" s="78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99"/>
      <c r="AC13" s="53">
        <f t="shared" si="12"/>
        <v>0</v>
      </c>
      <c r="AD13" s="99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0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5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0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1"/>
      <c r="AU13" s="73" t="str">
        <f t="shared" si="21"/>
        <v/>
      </c>
      <c r="AV13" s="93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2" t="s">
        <v>27</v>
      </c>
      <c r="AX13" s="91">
        <f t="shared" ca="1" si="22"/>
        <v>0</v>
      </c>
      <c r="AY13" s="14" t="str">
        <f t="shared" ca="1" si="23"/>
        <v/>
      </c>
      <c r="AZ13" s="92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x14ac:dyDescent="0.25">
      <c r="A14" s="94" t="s">
        <v>65</v>
      </c>
      <c r="B14" s="94" t="s">
        <v>70</v>
      </c>
      <c r="C14" s="94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6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7" t="s">
        <v>27</v>
      </c>
      <c r="P14" s="98"/>
      <c r="Q14" s="42">
        <f t="shared" si="6"/>
        <v>0</v>
      </c>
      <c r="R14" s="98"/>
      <c r="S14" s="42">
        <f t="shared" si="7"/>
        <v>0</v>
      </c>
      <c r="T14" s="98"/>
      <c r="U14" s="42">
        <f t="shared" si="8"/>
        <v>0</v>
      </c>
      <c r="V14" s="98"/>
      <c r="W14" s="42">
        <f t="shared" si="9"/>
        <v>0</v>
      </c>
      <c r="X14" s="97" t="str">
        <f t="shared" si="10"/>
        <v/>
      </c>
      <c r="Y14" s="43" t="str">
        <f t="shared" si="11"/>
        <v/>
      </c>
      <c r="Z14" s="78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99"/>
      <c r="AC14" s="53">
        <f t="shared" si="12"/>
        <v>0</v>
      </c>
      <c r="AD14" s="99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0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0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1"/>
      <c r="AU14" s="73" t="str">
        <f t="shared" si="21"/>
        <v/>
      </c>
      <c r="AV14" s="93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2" t="s">
        <v>27</v>
      </c>
      <c r="AX14" s="91">
        <f t="shared" ca="1" si="22"/>
        <v>0</v>
      </c>
      <c r="AY14" s="14" t="str">
        <f t="shared" ca="1" si="23"/>
        <v/>
      </c>
      <c r="AZ14" s="92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x14ac:dyDescent="0.25">
      <c r="A15" s="94" t="s">
        <v>65</v>
      </c>
      <c r="B15" s="94" t="s">
        <v>73</v>
      </c>
      <c r="C15" s="94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6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7" t="s">
        <v>27</v>
      </c>
      <c r="P15" s="98"/>
      <c r="Q15" s="42">
        <f t="shared" si="6"/>
        <v>0</v>
      </c>
      <c r="R15" s="98"/>
      <c r="S15" s="42">
        <f t="shared" si="7"/>
        <v>0</v>
      </c>
      <c r="T15" s="98"/>
      <c r="U15" s="42">
        <f t="shared" si="8"/>
        <v>0</v>
      </c>
      <c r="V15" s="98"/>
      <c r="W15" s="42">
        <f t="shared" si="9"/>
        <v>0</v>
      </c>
      <c r="X15" s="97" t="str">
        <f t="shared" si="10"/>
        <v/>
      </c>
      <c r="Y15" s="43" t="str">
        <f t="shared" si="11"/>
        <v/>
      </c>
      <c r="Z15" s="78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99"/>
      <c r="AC15" s="53">
        <f t="shared" si="12"/>
        <v>0</v>
      </c>
      <c r="AD15" s="99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0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5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0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1"/>
      <c r="AU15" s="73" t="str">
        <f t="shared" si="21"/>
        <v/>
      </c>
      <c r="AV15" s="93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2" t="s">
        <v>27</v>
      </c>
      <c r="AX15" s="91">
        <f t="shared" ca="1" si="22"/>
        <v>0</v>
      </c>
      <c r="AY15" s="14" t="str">
        <f t="shared" ca="1" si="23"/>
        <v/>
      </c>
      <c r="AZ15" s="92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x14ac:dyDescent="0.25">
      <c r="A16" s="94" t="s">
        <v>31</v>
      </c>
      <c r="B16" s="94" t="s">
        <v>118</v>
      </c>
      <c r="C16" s="94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6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7" t="s">
        <v>27</v>
      </c>
      <c r="P16" s="98"/>
      <c r="Q16" s="42">
        <f t="shared" si="6"/>
        <v>0</v>
      </c>
      <c r="R16" s="98"/>
      <c r="S16" s="42">
        <f t="shared" si="7"/>
        <v>0</v>
      </c>
      <c r="T16" s="98"/>
      <c r="U16" s="42">
        <f t="shared" si="8"/>
        <v>0</v>
      </c>
      <c r="V16" s="98"/>
      <c r="W16" s="42">
        <f t="shared" si="9"/>
        <v>0</v>
      </c>
      <c r="X16" s="97" t="str">
        <f t="shared" si="10"/>
        <v/>
      </c>
      <c r="Y16" s="43" t="str">
        <f t="shared" si="11"/>
        <v/>
      </c>
      <c r="Z16" s="78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99"/>
      <c r="AC16" s="53">
        <f t="shared" si="12"/>
        <v>0</v>
      </c>
      <c r="AD16" s="99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0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0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1"/>
      <c r="AU16" s="73" t="str">
        <f t="shared" si="21"/>
        <v/>
      </c>
      <c r="AV16" s="93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2" t="s">
        <v>27</v>
      </c>
      <c r="AX16" s="91">
        <f t="shared" ca="1" si="22"/>
        <v>0</v>
      </c>
      <c r="AY16" s="14" t="str">
        <f t="shared" ca="1" si="23"/>
        <v/>
      </c>
      <c r="AZ16" s="92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x14ac:dyDescent="0.25">
      <c r="A17" s="94" t="s">
        <v>31</v>
      </c>
      <c r="B17" s="94" t="s">
        <v>103</v>
      </c>
      <c r="C17" s="94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6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7" t="s">
        <v>27</v>
      </c>
      <c r="P17" s="98"/>
      <c r="Q17" s="42">
        <f t="shared" si="6"/>
        <v>0</v>
      </c>
      <c r="R17" s="98"/>
      <c r="S17" s="42">
        <f t="shared" si="7"/>
        <v>0</v>
      </c>
      <c r="T17" s="98"/>
      <c r="U17" s="42">
        <f t="shared" si="8"/>
        <v>0</v>
      </c>
      <c r="V17" s="98"/>
      <c r="W17" s="42">
        <f t="shared" si="9"/>
        <v>0</v>
      </c>
      <c r="X17" s="97" t="str">
        <f t="shared" si="10"/>
        <v/>
      </c>
      <c r="Y17" s="43" t="str">
        <f t="shared" si="11"/>
        <v/>
      </c>
      <c r="Z17" s="78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99"/>
      <c r="AC17" s="53">
        <f t="shared" si="12"/>
        <v>0</v>
      </c>
      <c r="AD17" s="99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0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0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1"/>
      <c r="AU17" s="73" t="str">
        <f t="shared" si="21"/>
        <v/>
      </c>
      <c r="AV17" s="93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2" t="s">
        <v>27</v>
      </c>
      <c r="AX17" s="91">
        <f t="shared" ca="1" si="22"/>
        <v>0</v>
      </c>
      <c r="AY17" s="14" t="str">
        <f t="shared" ca="1" si="23"/>
        <v/>
      </c>
      <c r="AZ17" s="92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x14ac:dyDescent="0.25">
      <c r="A18" s="94" t="s">
        <v>31</v>
      </c>
      <c r="B18" s="94" t="s">
        <v>113</v>
      </c>
      <c r="C18" s="94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6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7" t="s">
        <v>27</v>
      </c>
      <c r="P18" s="98"/>
      <c r="Q18" s="42">
        <f t="shared" si="6"/>
        <v>0</v>
      </c>
      <c r="R18" s="98"/>
      <c r="S18" s="42">
        <f t="shared" si="7"/>
        <v>0</v>
      </c>
      <c r="T18" s="98"/>
      <c r="U18" s="42">
        <f t="shared" si="8"/>
        <v>0</v>
      </c>
      <c r="V18" s="98"/>
      <c r="W18" s="42">
        <f t="shared" si="9"/>
        <v>0</v>
      </c>
      <c r="X18" s="97" t="str">
        <f t="shared" si="10"/>
        <v/>
      </c>
      <c r="Y18" s="43" t="str">
        <f t="shared" si="11"/>
        <v/>
      </c>
      <c r="Z18" s="78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99"/>
      <c r="AC18" s="53">
        <f t="shared" si="12"/>
        <v>0</v>
      </c>
      <c r="AD18" s="99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0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0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1"/>
      <c r="AU18" s="73" t="str">
        <f t="shared" si="21"/>
        <v/>
      </c>
      <c r="AV18" s="93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2" t="s">
        <v>27</v>
      </c>
      <c r="AX18" s="91">
        <f t="shared" ca="1" si="22"/>
        <v>0</v>
      </c>
      <c r="AY18" s="14" t="str">
        <f t="shared" ca="1" si="23"/>
        <v/>
      </c>
      <c r="AZ18" s="92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x14ac:dyDescent="0.25">
      <c r="A19" s="94" t="s">
        <v>65</v>
      </c>
      <c r="B19" s="94" t="s">
        <v>105</v>
      </c>
      <c r="C19" s="94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6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7" t="s">
        <v>27</v>
      </c>
      <c r="P19" s="98"/>
      <c r="Q19" s="42">
        <f t="shared" si="6"/>
        <v>0</v>
      </c>
      <c r="R19" s="98"/>
      <c r="S19" s="42">
        <f t="shared" si="7"/>
        <v>0</v>
      </c>
      <c r="T19" s="98"/>
      <c r="U19" s="42">
        <f t="shared" si="8"/>
        <v>0</v>
      </c>
      <c r="V19" s="98"/>
      <c r="W19" s="42">
        <f t="shared" si="9"/>
        <v>0</v>
      </c>
      <c r="X19" s="97" t="str">
        <f t="shared" si="10"/>
        <v/>
      </c>
      <c r="Y19" s="43" t="str">
        <f t="shared" si="11"/>
        <v/>
      </c>
      <c r="Z19" s="78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99"/>
      <c r="AC19" s="53">
        <f t="shared" si="12"/>
        <v>0</v>
      </c>
      <c r="AD19" s="99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0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0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1"/>
      <c r="AU19" s="73" t="str">
        <f t="shared" si="21"/>
        <v/>
      </c>
      <c r="AV19" s="93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2" t="s">
        <v>27</v>
      </c>
      <c r="AX19" s="91">
        <f t="shared" ca="1" si="22"/>
        <v>0</v>
      </c>
      <c r="AY19" s="14" t="str">
        <f t="shared" ca="1" si="23"/>
        <v/>
      </c>
      <c r="AZ19" s="92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x14ac:dyDescent="0.25">
      <c r="A20" s="94" t="s">
        <v>31</v>
      </c>
      <c r="B20" s="94" t="s">
        <v>107</v>
      </c>
      <c r="C20" s="94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6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7" t="s">
        <v>27</v>
      </c>
      <c r="P20" s="98"/>
      <c r="Q20" s="42">
        <f t="shared" si="6"/>
        <v>0</v>
      </c>
      <c r="R20" s="98"/>
      <c r="S20" s="42">
        <f t="shared" si="7"/>
        <v>0</v>
      </c>
      <c r="T20" s="98"/>
      <c r="U20" s="42">
        <f t="shared" si="8"/>
        <v>0</v>
      </c>
      <c r="V20" s="98"/>
      <c r="W20" s="42">
        <f t="shared" si="9"/>
        <v>0</v>
      </c>
      <c r="X20" s="97" t="str">
        <f t="shared" si="10"/>
        <v/>
      </c>
      <c r="Y20" s="43" t="str">
        <f t="shared" si="11"/>
        <v/>
      </c>
      <c r="Z20" s="78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99"/>
      <c r="AC20" s="53">
        <f t="shared" si="12"/>
        <v>0</v>
      </c>
      <c r="AD20" s="99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0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0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1"/>
      <c r="AU20" s="73" t="str">
        <f t="shared" si="21"/>
        <v/>
      </c>
      <c r="AV20" s="93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2" t="s">
        <v>27</v>
      </c>
      <c r="AX20" s="91">
        <f t="shared" ca="1" si="22"/>
        <v>0</v>
      </c>
      <c r="AY20" s="14" t="str">
        <f t="shared" ca="1" si="23"/>
        <v/>
      </c>
      <c r="AZ20" s="92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x14ac:dyDescent="0.25">
      <c r="A21" s="94" t="s">
        <v>65</v>
      </c>
      <c r="B21" s="94" t="s">
        <v>88</v>
      </c>
      <c r="C21" s="94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6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7" t="s">
        <v>27</v>
      </c>
      <c r="P21" s="98"/>
      <c r="Q21" s="42">
        <f t="shared" si="6"/>
        <v>0</v>
      </c>
      <c r="R21" s="98"/>
      <c r="S21" s="42">
        <f t="shared" si="7"/>
        <v>0</v>
      </c>
      <c r="T21" s="98"/>
      <c r="U21" s="42">
        <f t="shared" si="8"/>
        <v>0</v>
      </c>
      <c r="V21" s="98"/>
      <c r="W21" s="42">
        <f t="shared" si="9"/>
        <v>0</v>
      </c>
      <c r="X21" s="97" t="str">
        <f t="shared" si="10"/>
        <v/>
      </c>
      <c r="Y21" s="43" t="str">
        <f t="shared" si="11"/>
        <v/>
      </c>
      <c r="Z21" s="78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99"/>
      <c r="AC21" s="53">
        <f t="shared" si="12"/>
        <v>0</v>
      </c>
      <c r="AD21" s="99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0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5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0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1"/>
      <c r="AU21" s="73" t="str">
        <f t="shared" si="21"/>
        <v/>
      </c>
      <c r="AV21" s="93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2" t="s">
        <v>27</v>
      </c>
      <c r="AX21" s="91">
        <f t="shared" ca="1" si="22"/>
        <v>0</v>
      </c>
      <c r="AY21" s="14" t="str">
        <f t="shared" ca="1" si="23"/>
        <v/>
      </c>
      <c r="AZ21" s="92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x14ac:dyDescent="0.25">
      <c r="A22" s="94" t="s">
        <v>65</v>
      </c>
      <c r="B22" s="94" t="s">
        <v>78</v>
      </c>
      <c r="C22" s="94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6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7" t="s">
        <v>27</v>
      </c>
      <c r="P22" s="98"/>
      <c r="Q22" s="42">
        <f t="shared" si="6"/>
        <v>0</v>
      </c>
      <c r="R22" s="98"/>
      <c r="S22" s="42">
        <f t="shared" si="7"/>
        <v>0</v>
      </c>
      <c r="T22" s="98"/>
      <c r="U22" s="42">
        <f t="shared" si="8"/>
        <v>0</v>
      </c>
      <c r="V22" s="98"/>
      <c r="W22" s="42">
        <f t="shared" si="9"/>
        <v>0</v>
      </c>
      <c r="X22" s="97" t="str">
        <f t="shared" si="10"/>
        <v/>
      </c>
      <c r="Y22" s="43" t="str">
        <f t="shared" si="11"/>
        <v/>
      </c>
      <c r="Z22" s="78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99"/>
      <c r="AC22" s="53">
        <f t="shared" si="12"/>
        <v>0</v>
      </c>
      <c r="AD22" s="99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0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0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1"/>
      <c r="AU22" s="73" t="str">
        <f t="shared" si="21"/>
        <v/>
      </c>
      <c r="AV22" s="93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2" t="s">
        <v>27</v>
      </c>
      <c r="AX22" s="91">
        <f t="shared" ca="1" si="22"/>
        <v>0</v>
      </c>
      <c r="AY22" s="14" t="str">
        <f t="shared" ca="1" si="23"/>
        <v/>
      </c>
      <c r="AZ22" s="92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x14ac:dyDescent="0.25">
      <c r="A23" s="94" t="s">
        <v>31</v>
      </c>
      <c r="B23" s="94" t="s">
        <v>119</v>
      </c>
      <c r="C23" s="94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6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7" t="s">
        <v>27</v>
      </c>
      <c r="P23" s="98"/>
      <c r="Q23" s="42">
        <f t="shared" si="6"/>
        <v>0</v>
      </c>
      <c r="R23" s="98"/>
      <c r="S23" s="42">
        <f t="shared" si="7"/>
        <v>0</v>
      </c>
      <c r="T23" s="98"/>
      <c r="U23" s="42">
        <f t="shared" si="8"/>
        <v>0</v>
      </c>
      <c r="V23" s="98"/>
      <c r="W23" s="42">
        <f t="shared" si="9"/>
        <v>0</v>
      </c>
      <c r="X23" s="97" t="str">
        <f t="shared" si="10"/>
        <v/>
      </c>
      <c r="Y23" s="43" t="str">
        <f t="shared" si="11"/>
        <v/>
      </c>
      <c r="Z23" s="78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99"/>
      <c r="AC23" s="53">
        <f t="shared" si="12"/>
        <v>0</v>
      </c>
      <c r="AD23" s="99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0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0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1"/>
      <c r="AU23" s="73" t="str">
        <f t="shared" si="21"/>
        <v/>
      </c>
      <c r="AV23" s="93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2" t="s">
        <v>27</v>
      </c>
      <c r="AX23" s="91">
        <f t="shared" ca="1" si="22"/>
        <v>0</v>
      </c>
      <c r="AY23" s="14" t="str">
        <f t="shared" ca="1" si="23"/>
        <v/>
      </c>
      <c r="AZ23" s="92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x14ac:dyDescent="0.25">
      <c r="A24" s="94" t="s">
        <v>65</v>
      </c>
      <c r="B24" s="94" t="s">
        <v>82</v>
      </c>
      <c r="C24" s="94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6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7" t="s">
        <v>27</v>
      </c>
      <c r="P24" s="98"/>
      <c r="Q24" s="42">
        <f t="shared" si="6"/>
        <v>0</v>
      </c>
      <c r="R24" s="98"/>
      <c r="S24" s="42">
        <f t="shared" si="7"/>
        <v>0</v>
      </c>
      <c r="T24" s="98"/>
      <c r="U24" s="42">
        <f t="shared" si="8"/>
        <v>0</v>
      </c>
      <c r="V24" s="98"/>
      <c r="W24" s="42">
        <f t="shared" si="9"/>
        <v>0</v>
      </c>
      <c r="X24" s="97" t="str">
        <f t="shared" si="10"/>
        <v/>
      </c>
      <c r="Y24" s="43" t="str">
        <f t="shared" si="11"/>
        <v/>
      </c>
      <c r="Z24" s="78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99"/>
      <c r="AC24" s="53">
        <f t="shared" si="12"/>
        <v>0</v>
      </c>
      <c r="AD24" s="99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0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0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1"/>
      <c r="AU24" s="73" t="str">
        <f t="shared" si="21"/>
        <v/>
      </c>
      <c r="AV24" s="93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2" t="s">
        <v>27</v>
      </c>
      <c r="AX24" s="91">
        <f t="shared" ca="1" si="22"/>
        <v>0</v>
      </c>
      <c r="AY24" s="14" t="str">
        <f t="shared" ca="1" si="23"/>
        <v/>
      </c>
      <c r="AZ24" s="92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x14ac:dyDescent="0.25">
      <c r="A25" s="94" t="s">
        <v>31</v>
      </c>
      <c r="B25" s="94" t="s">
        <v>108</v>
      </c>
      <c r="C25" s="94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6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7" t="s">
        <v>27</v>
      </c>
      <c r="P25" s="98"/>
      <c r="Q25" s="42">
        <f t="shared" si="6"/>
        <v>0</v>
      </c>
      <c r="R25" s="98"/>
      <c r="S25" s="42">
        <f t="shared" si="7"/>
        <v>0</v>
      </c>
      <c r="T25" s="98"/>
      <c r="U25" s="42">
        <f t="shared" si="8"/>
        <v>0</v>
      </c>
      <c r="V25" s="98"/>
      <c r="W25" s="42">
        <f t="shared" si="9"/>
        <v>0</v>
      </c>
      <c r="X25" s="97" t="str">
        <f t="shared" si="10"/>
        <v/>
      </c>
      <c r="Y25" s="43" t="str">
        <f t="shared" si="11"/>
        <v/>
      </c>
      <c r="Z25" s="78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99"/>
      <c r="AC25" s="53">
        <f t="shared" si="12"/>
        <v>0</v>
      </c>
      <c r="AD25" s="99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0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0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1"/>
      <c r="AU25" s="73" t="str">
        <f t="shared" si="21"/>
        <v/>
      </c>
      <c r="AV25" s="93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2" t="s">
        <v>27</v>
      </c>
      <c r="AX25" s="91">
        <f t="shared" ca="1" si="22"/>
        <v>0</v>
      </c>
      <c r="AY25" s="14" t="str">
        <f t="shared" ca="1" si="23"/>
        <v/>
      </c>
      <c r="AZ25" s="92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4" t="s">
        <v>65</v>
      </c>
      <c r="B26" s="94" t="s">
        <v>69</v>
      </c>
      <c r="C26" s="94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6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7" t="s">
        <v>27</v>
      </c>
      <c r="P26" s="98"/>
      <c r="Q26" s="42">
        <f t="shared" si="6"/>
        <v>0</v>
      </c>
      <c r="R26" s="98"/>
      <c r="S26" s="42">
        <f t="shared" si="7"/>
        <v>0</v>
      </c>
      <c r="T26" s="98"/>
      <c r="U26" s="42">
        <f t="shared" si="8"/>
        <v>0</v>
      </c>
      <c r="V26" s="98"/>
      <c r="W26" s="42">
        <f t="shared" si="9"/>
        <v>0</v>
      </c>
      <c r="X26" s="97" t="str">
        <f t="shared" si="10"/>
        <v/>
      </c>
      <c r="Y26" s="43" t="str">
        <f t="shared" si="11"/>
        <v/>
      </c>
      <c r="Z26" s="78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99"/>
      <c r="AC26" s="53">
        <f t="shared" si="12"/>
        <v>0</v>
      </c>
      <c r="AD26" s="99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0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0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1"/>
      <c r="AU26" s="73" t="str">
        <f t="shared" si="21"/>
        <v/>
      </c>
      <c r="AV26" s="93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2" t="s">
        <v>27</v>
      </c>
      <c r="AX26" s="91">
        <f t="shared" ca="1" si="22"/>
        <v>0</v>
      </c>
      <c r="AY26" s="14" t="str">
        <f t="shared" ca="1" si="23"/>
        <v/>
      </c>
      <c r="AZ26" s="92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4" t="s">
        <v>31</v>
      </c>
      <c r="B27" s="94" t="s">
        <v>87</v>
      </c>
      <c r="C27" s="94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6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08" t="s">
        <v>27</v>
      </c>
      <c r="P27" s="98"/>
      <c r="Q27" s="42">
        <f t="shared" si="6"/>
        <v>0</v>
      </c>
      <c r="R27" s="98"/>
      <c r="S27" s="42">
        <f t="shared" si="7"/>
        <v>0</v>
      </c>
      <c r="T27" s="98"/>
      <c r="U27" s="42">
        <f t="shared" si="8"/>
        <v>0</v>
      </c>
      <c r="V27" s="98"/>
      <c r="W27" s="42">
        <f t="shared" si="9"/>
        <v>0</v>
      </c>
      <c r="X27" s="97" t="str">
        <f t="shared" si="10"/>
        <v/>
      </c>
      <c r="Y27" s="43" t="str">
        <f t="shared" si="11"/>
        <v/>
      </c>
      <c r="Z27" s="78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99"/>
      <c r="AC27" s="53">
        <f t="shared" si="12"/>
        <v>0</v>
      </c>
      <c r="AD27" s="99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0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0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1"/>
      <c r="AU27" s="73" t="str">
        <f t="shared" si="21"/>
        <v/>
      </c>
      <c r="AV27" s="93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2" t="s">
        <v>27</v>
      </c>
      <c r="AX27" s="91">
        <f t="shared" ca="1" si="22"/>
        <v>0</v>
      </c>
      <c r="AY27" s="14" t="str">
        <f t="shared" ca="1" si="23"/>
        <v/>
      </c>
      <c r="AZ27" s="92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4" t="s">
        <v>31</v>
      </c>
      <c r="B28" s="94" t="s">
        <v>116</v>
      </c>
      <c r="C28" s="94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6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7" t="s">
        <v>27</v>
      </c>
      <c r="P28" s="98"/>
      <c r="Q28" s="42">
        <f t="shared" si="6"/>
        <v>0</v>
      </c>
      <c r="R28" s="98"/>
      <c r="S28" s="42">
        <f t="shared" si="7"/>
        <v>0</v>
      </c>
      <c r="T28" s="98"/>
      <c r="U28" s="42">
        <f t="shared" si="8"/>
        <v>0</v>
      </c>
      <c r="V28" s="98"/>
      <c r="W28" s="42">
        <f t="shared" si="9"/>
        <v>0</v>
      </c>
      <c r="X28" s="97" t="str">
        <f t="shared" si="10"/>
        <v/>
      </c>
      <c r="Y28" s="43" t="str">
        <f t="shared" si="11"/>
        <v/>
      </c>
      <c r="Z28" s="78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99"/>
      <c r="AC28" s="53">
        <f t="shared" si="12"/>
        <v>0</v>
      </c>
      <c r="AD28" s="99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0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0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1"/>
      <c r="AU28" s="73" t="str">
        <f t="shared" si="21"/>
        <v/>
      </c>
      <c r="AV28" s="93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2" t="s">
        <v>27</v>
      </c>
      <c r="AX28" s="91">
        <f t="shared" ca="1" si="22"/>
        <v>0</v>
      </c>
      <c r="AY28" s="14" t="str">
        <f t="shared" ca="1" si="23"/>
        <v/>
      </c>
      <c r="AZ28" s="92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4" t="s">
        <v>31</v>
      </c>
      <c r="B29" s="94" t="s">
        <v>84</v>
      </c>
      <c r="C29" s="94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6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7" t="s">
        <v>27</v>
      </c>
      <c r="P29" s="98"/>
      <c r="Q29" s="42">
        <f t="shared" si="6"/>
        <v>0</v>
      </c>
      <c r="R29" s="98"/>
      <c r="S29" s="42">
        <f t="shared" si="7"/>
        <v>0</v>
      </c>
      <c r="T29" s="98"/>
      <c r="U29" s="42">
        <f t="shared" si="8"/>
        <v>0</v>
      </c>
      <c r="V29" s="98"/>
      <c r="W29" s="42">
        <f t="shared" si="9"/>
        <v>0</v>
      </c>
      <c r="X29" s="97" t="str">
        <f t="shared" si="10"/>
        <v/>
      </c>
      <c r="Y29" s="43" t="str">
        <f t="shared" si="11"/>
        <v/>
      </c>
      <c r="Z29" s="78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99"/>
      <c r="AC29" s="53">
        <f t="shared" si="12"/>
        <v>0</v>
      </c>
      <c r="AD29" s="99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0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0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1"/>
      <c r="AU29" s="73" t="str">
        <f t="shared" si="21"/>
        <v/>
      </c>
      <c r="AV29" s="93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2" t="s">
        <v>27</v>
      </c>
      <c r="AX29" s="91">
        <f t="shared" ca="1" si="22"/>
        <v>0</v>
      </c>
      <c r="AY29" s="14" t="str">
        <f t="shared" ca="1" si="23"/>
        <v/>
      </c>
      <c r="AZ29" s="92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4"/>
      <c r="B30" s="94"/>
      <c r="C30" s="94"/>
      <c r="AT30" s="101"/>
      <c r="AU30" s="73" t="str">
        <f t="shared" si="21"/>
        <v/>
      </c>
      <c r="AV30" s="93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2" t="s">
        <v>27</v>
      </c>
      <c r="AX30" s="91">
        <f t="shared" ca="1" si="22"/>
        <v>0</v>
      </c>
      <c r="AY30" s="14" t="str">
        <f t="shared" ca="1" si="23"/>
        <v/>
      </c>
      <c r="AZ30" s="92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4"/>
      <c r="B31" s="103"/>
      <c r="C31" s="103"/>
      <c r="AT31" s="101">
        <v>105</v>
      </c>
      <c r="AU31" s="73">
        <f t="shared" si="21"/>
        <v>1</v>
      </c>
      <c r="AV31" s="93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2" t="s">
        <v>27</v>
      </c>
      <c r="AX31" s="91">
        <f t="shared" ca="1" si="22"/>
        <v>0</v>
      </c>
      <c r="AY31" s="14" t="str">
        <f t="shared" ca="1" si="23"/>
        <v/>
      </c>
      <c r="AZ31" s="92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4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B1" workbookViewId="0">
      <selection activeCell="B2" sqref="B2"/>
    </sheetView>
  </sheetViews>
  <sheetFormatPr baseColWidth="10" defaultRowHeight="15" x14ac:dyDescent="0.25"/>
  <cols>
    <col min="2" max="2" width="127" customWidth="1"/>
  </cols>
  <sheetData>
    <row r="1" spans="1:5" s="112" customFormat="1" ht="45" customHeight="1" x14ac:dyDescent="0.25">
      <c r="A1" s="135" t="s">
        <v>138</v>
      </c>
      <c r="B1" s="134" t="s">
        <v>122</v>
      </c>
      <c r="C1" s="8"/>
      <c r="D1" s="8"/>
      <c r="E1" s="8"/>
    </row>
    <row r="2" spans="1:5" ht="36" x14ac:dyDescent="0.25">
      <c r="A2" s="135">
        <v>1</v>
      </c>
      <c r="B2" s="149" t="s">
        <v>142</v>
      </c>
    </row>
    <row r="3" spans="1:5" ht="36" x14ac:dyDescent="0.25">
      <c r="A3" s="135">
        <v>2</v>
      </c>
      <c r="B3" s="149" t="s">
        <v>143</v>
      </c>
    </row>
    <row r="4" spans="1:5" ht="36" x14ac:dyDescent="0.25">
      <c r="A4" s="135">
        <v>3</v>
      </c>
      <c r="B4" s="149" t="s">
        <v>144</v>
      </c>
    </row>
    <row r="5" spans="1:5" ht="36" x14ac:dyDescent="0.25">
      <c r="A5" s="135">
        <v>4</v>
      </c>
      <c r="B5" s="149" t="s">
        <v>145</v>
      </c>
    </row>
    <row r="6" spans="1:5" ht="36" x14ac:dyDescent="0.25">
      <c r="A6" s="135">
        <v>5</v>
      </c>
      <c r="B6" s="149" t="s">
        <v>146</v>
      </c>
    </row>
    <row r="7" spans="1:5" ht="36" x14ac:dyDescent="0.25">
      <c r="A7" s="135">
        <v>6</v>
      </c>
      <c r="B7" s="149" t="s">
        <v>147</v>
      </c>
    </row>
    <row r="8" spans="1:5" ht="36" x14ac:dyDescent="0.25">
      <c r="A8" s="135">
        <v>7</v>
      </c>
      <c r="B8" s="149" t="s">
        <v>148</v>
      </c>
    </row>
    <row r="9" spans="1:5" ht="36" x14ac:dyDescent="0.25">
      <c r="A9" s="135">
        <v>8</v>
      </c>
      <c r="B9" s="149" t="s">
        <v>149</v>
      </c>
    </row>
    <row r="10" spans="1:5" ht="36" x14ac:dyDescent="0.25">
      <c r="A10" s="135">
        <v>9</v>
      </c>
      <c r="B10" s="149" t="s">
        <v>150</v>
      </c>
    </row>
    <row r="11" spans="1:5" ht="36" x14ac:dyDescent="0.25">
      <c r="A11" s="135">
        <v>10</v>
      </c>
      <c r="B11" s="149" t="s">
        <v>151</v>
      </c>
    </row>
    <row r="12" spans="1:5" ht="36" x14ac:dyDescent="0.25">
      <c r="A12" s="135">
        <v>11</v>
      </c>
      <c r="B12" s="149"/>
    </row>
    <row r="13" spans="1:5" ht="36" x14ac:dyDescent="0.25">
      <c r="A13" s="135">
        <v>12</v>
      </c>
      <c r="B13" s="149"/>
    </row>
    <row r="14" spans="1:5" ht="36" x14ac:dyDescent="0.25">
      <c r="A14" s="135">
        <v>13</v>
      </c>
      <c r="B14" s="149"/>
    </row>
    <row r="15" spans="1:5" ht="36" x14ac:dyDescent="0.25">
      <c r="A15" s="135">
        <v>14</v>
      </c>
      <c r="B15" s="149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RowHeight="15" x14ac:dyDescent="0.25"/>
  <cols>
    <col min="1" max="1" width="11.42578125" style="112"/>
    <col min="2" max="2" width="30.42578125" style="112" customWidth="1"/>
    <col min="3" max="3" width="5" style="112" customWidth="1"/>
    <col min="4" max="4" width="23.7109375" style="112" customWidth="1"/>
    <col min="5" max="5" width="22.28515625" style="112" customWidth="1"/>
    <col min="6" max="6" width="21.85546875" style="112" bestFit="1" customWidth="1"/>
    <col min="7" max="7" width="30.42578125" style="112" customWidth="1"/>
    <col min="8" max="8" width="18" style="112" hidden="1" customWidth="1"/>
    <col min="9" max="9" width="12.5703125" style="112" customWidth="1"/>
    <col min="10" max="10" width="11.5703125" style="112" customWidth="1"/>
    <col min="11" max="11" width="13.140625" style="112" customWidth="1"/>
    <col min="12" max="16384" width="11.42578125" style="112"/>
  </cols>
  <sheetData>
    <row r="1" spans="1:13" ht="36" x14ac:dyDescent="0.55000000000000004">
      <c r="B1" s="204" t="s">
        <v>152</v>
      </c>
      <c r="C1" s="204"/>
      <c r="D1" s="204"/>
      <c r="E1" s="204"/>
      <c r="F1" s="204"/>
      <c r="G1" s="204"/>
      <c r="H1" s="204"/>
      <c r="I1" s="204"/>
      <c r="J1" s="204"/>
      <c r="K1" s="204"/>
      <c r="L1" s="111"/>
      <c r="M1" s="111"/>
    </row>
    <row r="2" spans="1:13" s="114" customFormat="1" ht="56.25" x14ac:dyDescent="0.25">
      <c r="B2" s="129" t="s">
        <v>0</v>
      </c>
      <c r="C2" s="129" t="s">
        <v>126</v>
      </c>
      <c r="D2" s="130" t="s">
        <v>123</v>
      </c>
      <c r="E2" s="127" t="s">
        <v>124</v>
      </c>
      <c r="F2" s="128" t="s">
        <v>121</v>
      </c>
      <c r="G2" s="131" t="s">
        <v>125</v>
      </c>
      <c r="H2" s="115" t="s">
        <v>137</v>
      </c>
      <c r="I2" s="115" t="s">
        <v>92</v>
      </c>
      <c r="J2" s="202" t="s">
        <v>120</v>
      </c>
      <c r="K2" s="203"/>
    </row>
    <row r="3" spans="1:13" s="125" customFormat="1" ht="21" x14ac:dyDescent="0.25">
      <c r="B3" s="120" t="str">
        <f>VLOOKUP(C3,'LISTING EQUIPES'!$A$2:$B$15,2)</f>
        <v>MARSEILLE LA SALETTE</v>
      </c>
      <c r="C3" s="143">
        <v>1</v>
      </c>
      <c r="D3" s="144">
        <v>33</v>
      </c>
      <c r="E3" s="145">
        <v>35</v>
      </c>
      <c r="F3" s="146">
        <v>37</v>
      </c>
      <c r="G3" s="121">
        <f>IF(OR(COUNTA(D3:E3)=1,D3=0,E3=0),D3+E3+F3,D3+E3+F3-MAX(D3:E3))</f>
        <v>70</v>
      </c>
      <c r="H3" s="122">
        <f t="shared" ref="H3:H16" si="0">IF(G3=0,"",RANK(G3,$G$3:$G$17,1))</f>
        <v>8</v>
      </c>
      <c r="I3" s="122">
        <f t="shared" ref="I3:I16" ca="1" si="1">IF(G3=0,"",RANK(J3,$J$3:$J$17,0))</f>
        <v>2</v>
      </c>
      <c r="J3" s="123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4" t="s">
        <v>27</v>
      </c>
      <c r="M3" s="114"/>
    </row>
    <row r="4" spans="1:13" s="125" customFormat="1" ht="21" x14ac:dyDescent="0.25">
      <c r="B4" s="120" t="str">
        <f>VLOOKUP(C4,'LISTING EQUIPES'!$A$2:$B$15,2)</f>
        <v>AIX MARSEILLE</v>
      </c>
      <c r="C4" s="143">
        <v>2</v>
      </c>
      <c r="D4" s="147">
        <v>35</v>
      </c>
      <c r="E4" s="145">
        <v>0</v>
      </c>
      <c r="F4" s="146">
        <v>44</v>
      </c>
      <c r="G4" s="121">
        <f t="shared" ref="G4:G16" si="2">IF(OR(COUNTA(D4:E4)=1,D4=0,E4=0),D4+E4+F4,D4+E4+F4-MAX(D4:E4))</f>
        <v>79</v>
      </c>
      <c r="H4" s="122">
        <f t="shared" si="0"/>
        <v>11</v>
      </c>
      <c r="I4" s="122">
        <f t="shared" ca="1" si="1"/>
        <v>5</v>
      </c>
      <c r="J4" s="123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6</v>
      </c>
      <c r="K4" s="124" t="s">
        <v>27</v>
      </c>
      <c r="M4" s="114"/>
    </row>
    <row r="5" spans="1:13" s="125" customFormat="1" ht="21" x14ac:dyDescent="0.25">
      <c r="B5" s="120" t="str">
        <f>VLOOKUP(C5,'LISTING EQUIPES'!$A$2:$B$15,2)</f>
        <v>MIRAMAS</v>
      </c>
      <c r="C5" s="143">
        <v>3</v>
      </c>
      <c r="D5" s="147">
        <v>29</v>
      </c>
      <c r="E5" s="145">
        <v>34</v>
      </c>
      <c r="F5" s="146">
        <v>40</v>
      </c>
      <c r="G5" s="121">
        <f t="shared" si="2"/>
        <v>69</v>
      </c>
      <c r="H5" s="122">
        <f t="shared" si="0"/>
        <v>7</v>
      </c>
      <c r="I5" s="122">
        <f t="shared" ca="1" si="1"/>
        <v>1</v>
      </c>
      <c r="J5" s="123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14</v>
      </c>
      <c r="K5" s="124" t="s">
        <v>27</v>
      </c>
    </row>
    <row r="6" spans="1:13" s="125" customFormat="1" ht="21" x14ac:dyDescent="0.25">
      <c r="B6" s="120" t="str">
        <f>VLOOKUP(C6,'LISTING EQUIPES'!$A$2:$B$15,2)</f>
        <v>LA CABRE D'OR</v>
      </c>
      <c r="C6" s="143">
        <v>4</v>
      </c>
      <c r="D6" s="147">
        <v>36</v>
      </c>
      <c r="E6" s="145">
        <v>36</v>
      </c>
      <c r="F6" s="146">
        <v>39</v>
      </c>
      <c r="G6" s="121">
        <f t="shared" si="2"/>
        <v>75</v>
      </c>
      <c r="H6" s="122">
        <f t="shared" si="0"/>
        <v>9</v>
      </c>
      <c r="I6" s="122">
        <f t="shared" ca="1" si="1"/>
        <v>3</v>
      </c>
      <c r="J6" s="123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10</v>
      </c>
      <c r="K6" s="124" t="s">
        <v>27</v>
      </c>
    </row>
    <row r="7" spans="1:13" s="125" customFormat="1" ht="21" x14ac:dyDescent="0.25">
      <c r="B7" s="120" t="str">
        <f>VLOOKUP(C7,'LISTING EQUIPES'!$A$2:$B$15,2)</f>
        <v>MANVILLE</v>
      </c>
      <c r="C7" s="143">
        <v>5</v>
      </c>
      <c r="D7" s="147"/>
      <c r="E7" s="145"/>
      <c r="F7" s="146"/>
      <c r="G7" s="121">
        <f t="shared" si="2"/>
        <v>0</v>
      </c>
      <c r="H7" s="122" t="str">
        <f t="shared" si="0"/>
        <v/>
      </c>
      <c r="I7" s="122" t="str">
        <f t="shared" si="1"/>
        <v/>
      </c>
      <c r="J7" s="123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4" t="s">
        <v>27</v>
      </c>
    </row>
    <row r="8" spans="1:13" s="125" customFormat="1" ht="21" x14ac:dyDescent="0.25">
      <c r="B8" s="120" t="str">
        <f>VLOOKUP(C8,'LISTING EQUIPES'!$A$2:$B$15,2)</f>
        <v>AIX GOLF ACADEMIE</v>
      </c>
      <c r="C8" s="143">
        <v>6</v>
      </c>
      <c r="D8" s="147">
        <v>38</v>
      </c>
      <c r="E8" s="145">
        <v>0</v>
      </c>
      <c r="F8" s="146">
        <v>48</v>
      </c>
      <c r="G8" s="121">
        <f t="shared" si="2"/>
        <v>86</v>
      </c>
      <c r="H8" s="122">
        <f t="shared" si="0"/>
        <v>12</v>
      </c>
      <c r="I8" s="122">
        <f t="shared" ca="1" si="1"/>
        <v>6</v>
      </c>
      <c r="J8" s="123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4" t="s">
        <v>27</v>
      </c>
    </row>
    <row r="9" spans="1:13" s="125" customFormat="1" ht="21" x14ac:dyDescent="0.25">
      <c r="B9" s="120" t="str">
        <f>VLOOKUP(C9,'LISTING EQUIPES'!$A$2:$B$15,2)</f>
        <v>SAINTE VICTOIRE</v>
      </c>
      <c r="C9" s="143">
        <v>7</v>
      </c>
      <c r="D9" s="147">
        <v>27</v>
      </c>
      <c r="E9" s="145">
        <v>42</v>
      </c>
      <c r="F9" s="146">
        <v>50</v>
      </c>
      <c r="G9" s="121">
        <f t="shared" si="2"/>
        <v>77</v>
      </c>
      <c r="H9" s="122">
        <f t="shared" si="0"/>
        <v>10</v>
      </c>
      <c r="I9" s="122">
        <f t="shared" ca="1" si="1"/>
        <v>4</v>
      </c>
      <c r="J9" s="123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8</v>
      </c>
      <c r="K9" s="124" t="s">
        <v>27</v>
      </c>
    </row>
    <row r="10" spans="1:13" s="125" customFormat="1" ht="21" x14ac:dyDescent="0.25">
      <c r="B10" s="120" t="str">
        <f>VLOOKUP(C10,'LISTING EQUIPES'!$A$2:$B$15,2)</f>
        <v>ECOLE DE L'AIR</v>
      </c>
      <c r="C10" s="143">
        <v>8</v>
      </c>
      <c r="D10" s="147">
        <v>54</v>
      </c>
      <c r="E10" s="145">
        <v>0</v>
      </c>
      <c r="F10" s="146">
        <v>59</v>
      </c>
      <c r="G10" s="121">
        <f t="shared" si="2"/>
        <v>113</v>
      </c>
      <c r="H10" s="122">
        <f t="shared" si="0"/>
        <v>14</v>
      </c>
      <c r="I10" s="122">
        <f t="shared" ca="1" si="1"/>
        <v>8</v>
      </c>
      <c r="J10" s="123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4" t="s">
        <v>27</v>
      </c>
    </row>
    <row r="11" spans="1:13" ht="21" x14ac:dyDescent="0.25">
      <c r="A11" s="125"/>
      <c r="B11" s="120" t="str">
        <f>VLOOKUP(C11,'LISTING EQUIPES'!$A$2:$B$15,2)</f>
        <v>AIX EN PROVENCE</v>
      </c>
      <c r="C11" s="143">
        <v>9</v>
      </c>
      <c r="D11" s="147">
        <v>37</v>
      </c>
      <c r="E11" s="145">
        <v>54</v>
      </c>
      <c r="F11" s="146">
        <v>53</v>
      </c>
      <c r="G11" s="121">
        <f t="shared" si="2"/>
        <v>90</v>
      </c>
      <c r="H11" s="122">
        <f t="shared" si="0"/>
        <v>13</v>
      </c>
      <c r="I11" s="122">
        <f t="shared" ca="1" si="1"/>
        <v>7</v>
      </c>
      <c r="J11" s="123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24" t="s">
        <v>27</v>
      </c>
    </row>
    <row r="12" spans="1:13" ht="21" x14ac:dyDescent="0.25">
      <c r="A12" s="125"/>
      <c r="B12" s="120" t="str">
        <f>VLOOKUP(C12,'LISTING EQUIPES'!$A$2:$B$15,2)</f>
        <v>PONT ROYAL - LA DURANCE</v>
      </c>
      <c r="C12" s="143">
        <v>10</v>
      </c>
      <c r="D12" s="147"/>
      <c r="E12" s="145"/>
      <c r="F12" s="146"/>
      <c r="G12" s="121">
        <f t="shared" si="2"/>
        <v>0</v>
      </c>
      <c r="H12" s="122" t="str">
        <f t="shared" si="0"/>
        <v/>
      </c>
      <c r="I12" s="122" t="str">
        <f t="shared" si="1"/>
        <v/>
      </c>
      <c r="J12" s="123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4" t="s">
        <v>27</v>
      </c>
    </row>
    <row r="13" spans="1:13" ht="21" x14ac:dyDescent="0.25">
      <c r="A13" s="125"/>
      <c r="B13" s="120">
        <f>VLOOKUP(C13,'LISTING EQUIPES'!$A$2:$B$15,2)</f>
        <v>0</v>
      </c>
      <c r="C13" s="143">
        <v>11</v>
      </c>
      <c r="D13" s="147"/>
      <c r="E13" s="145"/>
      <c r="F13" s="146"/>
      <c r="G13" s="121">
        <f t="shared" si="2"/>
        <v>0</v>
      </c>
      <c r="H13" s="122" t="str">
        <f t="shared" si="0"/>
        <v/>
      </c>
      <c r="I13" s="122" t="str">
        <f t="shared" si="1"/>
        <v/>
      </c>
      <c r="J13" s="123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4" t="s">
        <v>27</v>
      </c>
    </row>
    <row r="14" spans="1:13" ht="21" x14ac:dyDescent="0.25">
      <c r="A14" s="125"/>
      <c r="B14" s="120">
        <f>VLOOKUP(C14,'LISTING EQUIPES'!$A$2:$B$15,2)</f>
        <v>0</v>
      </c>
      <c r="C14" s="143">
        <v>12</v>
      </c>
      <c r="D14" s="147"/>
      <c r="E14" s="145"/>
      <c r="F14" s="146"/>
      <c r="G14" s="121">
        <f t="shared" si="2"/>
        <v>0</v>
      </c>
      <c r="H14" s="122" t="str">
        <f t="shared" si="0"/>
        <v/>
      </c>
      <c r="I14" s="122" t="str">
        <f t="shared" si="1"/>
        <v/>
      </c>
      <c r="J14" s="123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4" t="s">
        <v>27</v>
      </c>
    </row>
    <row r="15" spans="1:13" ht="21" x14ac:dyDescent="0.25">
      <c r="A15" s="125"/>
      <c r="B15" s="120">
        <f>VLOOKUP(C15,'LISTING EQUIPES'!$A$2:$B$15,2)</f>
        <v>0</v>
      </c>
      <c r="C15" s="143">
        <v>13</v>
      </c>
      <c r="D15" s="148"/>
      <c r="E15" s="145"/>
      <c r="F15" s="146"/>
      <c r="G15" s="121">
        <f t="shared" si="2"/>
        <v>0</v>
      </c>
      <c r="H15" s="122" t="str">
        <f t="shared" si="0"/>
        <v/>
      </c>
      <c r="I15" s="122" t="str">
        <f t="shared" si="1"/>
        <v/>
      </c>
      <c r="J15" s="123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4" t="s">
        <v>27</v>
      </c>
    </row>
    <row r="16" spans="1:13" ht="21" x14ac:dyDescent="0.25">
      <c r="A16" s="125"/>
      <c r="B16" s="120">
        <f>VLOOKUP(C16,'LISTING EQUIPES'!$A$2:$B$15,2)</f>
        <v>0</v>
      </c>
      <c r="C16" s="143">
        <v>14</v>
      </c>
      <c r="D16" s="147"/>
      <c r="E16" s="145"/>
      <c r="F16" s="146"/>
      <c r="G16" s="121">
        <f t="shared" si="2"/>
        <v>0</v>
      </c>
      <c r="H16" s="122" t="str">
        <f t="shared" si="0"/>
        <v/>
      </c>
      <c r="I16" s="122" t="str">
        <f t="shared" si="1"/>
        <v/>
      </c>
      <c r="J16" s="123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4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7" activePane="bottomLeft" state="frozen"/>
      <selection pane="bottomLeft" activeCell="M11" sqref="M11"/>
    </sheetView>
  </sheetViews>
  <sheetFormatPr baseColWidth="10" defaultRowHeight="15" x14ac:dyDescent="0.25"/>
  <cols>
    <col min="1" max="1" width="11.42578125" style="112"/>
    <col min="2" max="2" width="30.42578125" style="112" customWidth="1"/>
    <col min="3" max="3" width="5" style="112" customWidth="1"/>
    <col min="4" max="4" width="23.7109375" style="112" customWidth="1"/>
    <col min="5" max="5" width="22.28515625" style="112" customWidth="1"/>
    <col min="6" max="6" width="21.85546875" style="112" bestFit="1" customWidth="1"/>
    <col min="7" max="7" width="30.42578125" style="112" customWidth="1"/>
    <col min="8" max="8" width="16" style="112" hidden="1" customWidth="1"/>
    <col min="9" max="9" width="12.5703125" style="112" customWidth="1"/>
    <col min="10" max="10" width="11.5703125" style="112" customWidth="1"/>
    <col min="11" max="11" width="13.140625" style="112" customWidth="1"/>
    <col min="12" max="16384" width="11.42578125" style="112"/>
  </cols>
  <sheetData>
    <row r="1" spans="1:13" ht="36" x14ac:dyDescent="0.55000000000000004">
      <c r="B1" s="204" t="s">
        <v>153</v>
      </c>
      <c r="C1" s="204"/>
      <c r="D1" s="204"/>
      <c r="E1" s="204"/>
      <c r="F1" s="204"/>
      <c r="G1" s="204"/>
      <c r="H1" s="204"/>
      <c r="I1" s="204"/>
      <c r="J1" s="204"/>
      <c r="K1" s="204"/>
      <c r="L1" s="111"/>
      <c r="M1" s="111"/>
    </row>
    <row r="2" spans="1:13" s="114" customFormat="1" ht="56.25" x14ac:dyDescent="0.25">
      <c r="B2" s="129" t="s">
        <v>0</v>
      </c>
      <c r="C2" s="129" t="s">
        <v>126</v>
      </c>
      <c r="D2" s="130" t="s">
        <v>123</v>
      </c>
      <c r="E2" s="127" t="s">
        <v>124</v>
      </c>
      <c r="F2" s="128" t="s">
        <v>121</v>
      </c>
      <c r="G2" s="131" t="s">
        <v>125</v>
      </c>
      <c r="H2" s="115" t="s">
        <v>137</v>
      </c>
      <c r="I2" s="115" t="s">
        <v>92</v>
      </c>
      <c r="J2" s="202" t="s">
        <v>120</v>
      </c>
      <c r="K2" s="203"/>
    </row>
    <row r="3" spans="1:13" s="125" customFormat="1" ht="21" x14ac:dyDescent="0.25">
      <c r="B3" s="120" t="str">
        <f>VLOOKUP(C3,'LISTING EQUIPES'!$A$2:$B$15,2)</f>
        <v>MARSEILLE LA SALETTE</v>
      </c>
      <c r="C3" s="143">
        <v>1</v>
      </c>
      <c r="D3" s="144">
        <v>35</v>
      </c>
      <c r="E3" s="145">
        <v>37</v>
      </c>
      <c r="F3" s="146">
        <v>35</v>
      </c>
      <c r="G3" s="121">
        <f>IF(OR(COUNTA(D3:E3)=1,D3=0,E3=0),D3+E3+F3,D3+E3+F3-MAX(D3:E3))</f>
        <v>70</v>
      </c>
      <c r="H3" s="122">
        <f t="shared" ref="H3:H16" si="0">IF(G3=0,"",RANK(G3,$G$3:$G$17,1))</f>
        <v>9</v>
      </c>
      <c r="I3" s="122">
        <f t="shared" ref="I3:I16" ca="1" si="1">IF(G3=0,"",RANK(J3,$J$3:$J$17,0))</f>
        <v>4</v>
      </c>
      <c r="J3" s="123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10</v>
      </c>
      <c r="K3" s="124" t="s">
        <v>27</v>
      </c>
      <c r="M3" s="114"/>
    </row>
    <row r="4" spans="1:13" s="125" customFormat="1" ht="21" x14ac:dyDescent="0.25">
      <c r="B4" s="120" t="str">
        <f>VLOOKUP(C4,'LISTING EQUIPES'!$A$2:$B$15,2)</f>
        <v>AIX MARSEILLE</v>
      </c>
      <c r="C4" s="143">
        <v>2</v>
      </c>
      <c r="D4" s="147">
        <v>35</v>
      </c>
      <c r="E4" s="145">
        <v>0</v>
      </c>
      <c r="F4" s="146">
        <v>36</v>
      </c>
      <c r="G4" s="121">
        <f t="shared" ref="G4:G16" si="2">IF(OR(COUNTA(D4:E4)=1,D4=0,E4=0),D4+E4+F4,D4+E4+F4-MAX(D4:E4))</f>
        <v>71</v>
      </c>
      <c r="H4" s="122">
        <f t="shared" si="0"/>
        <v>10</v>
      </c>
      <c r="I4" s="122">
        <f t="shared" ca="1" si="1"/>
        <v>5</v>
      </c>
      <c r="J4" s="123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8</v>
      </c>
      <c r="K4" s="124" t="s">
        <v>27</v>
      </c>
      <c r="M4" s="114"/>
    </row>
    <row r="5" spans="1:13" s="125" customFormat="1" ht="21" x14ac:dyDescent="0.25">
      <c r="B5" s="120" t="str">
        <f>VLOOKUP(C5,'LISTING EQUIPES'!$A$2:$B$15,2)</f>
        <v>MIRAMAS</v>
      </c>
      <c r="C5" s="143">
        <v>3</v>
      </c>
      <c r="D5" s="147">
        <v>27</v>
      </c>
      <c r="E5" s="145">
        <v>31</v>
      </c>
      <c r="F5" s="146">
        <f>29+5</f>
        <v>34</v>
      </c>
      <c r="G5" s="121">
        <f t="shared" si="2"/>
        <v>61</v>
      </c>
      <c r="H5" s="122">
        <f t="shared" si="0"/>
        <v>6</v>
      </c>
      <c r="I5" s="122">
        <f t="shared" ca="1" si="1"/>
        <v>1</v>
      </c>
      <c r="J5" s="123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16</v>
      </c>
      <c r="K5" s="124" t="s">
        <v>27</v>
      </c>
    </row>
    <row r="6" spans="1:13" s="125" customFormat="1" ht="21" x14ac:dyDescent="0.25">
      <c r="B6" s="120" t="str">
        <f>VLOOKUP(C6,'LISTING EQUIPES'!$A$2:$B$15,2)</f>
        <v>LA CABRE D'OR</v>
      </c>
      <c r="C6" s="143">
        <v>4</v>
      </c>
      <c r="D6" s="147">
        <v>28</v>
      </c>
      <c r="E6" s="145">
        <v>32</v>
      </c>
      <c r="F6" s="146">
        <v>39</v>
      </c>
      <c r="G6" s="121">
        <f t="shared" si="2"/>
        <v>67</v>
      </c>
      <c r="H6" s="122">
        <f t="shared" si="0"/>
        <v>8</v>
      </c>
      <c r="I6" s="122">
        <f t="shared" ca="1" si="1"/>
        <v>3</v>
      </c>
      <c r="J6" s="123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24" t="s">
        <v>27</v>
      </c>
    </row>
    <row r="7" spans="1:13" s="125" customFormat="1" ht="21" x14ac:dyDescent="0.25">
      <c r="B7" s="120" t="str">
        <f>VLOOKUP(C7,'LISTING EQUIPES'!$A$2:$B$15,2)</f>
        <v>MANVILLE</v>
      </c>
      <c r="C7" s="143">
        <v>5</v>
      </c>
      <c r="D7" s="147">
        <v>43</v>
      </c>
      <c r="E7" s="145">
        <v>44</v>
      </c>
      <c r="F7" s="146">
        <v>40</v>
      </c>
      <c r="G7" s="121">
        <f t="shared" si="2"/>
        <v>83</v>
      </c>
      <c r="H7" s="122">
        <f t="shared" si="0"/>
        <v>12</v>
      </c>
      <c r="I7" s="122">
        <f t="shared" ca="1" si="1"/>
        <v>7</v>
      </c>
      <c r="J7" s="123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24" t="s">
        <v>27</v>
      </c>
    </row>
    <row r="8" spans="1:13" s="125" customFormat="1" ht="21" x14ac:dyDescent="0.25">
      <c r="B8" s="120" t="str">
        <f>VLOOKUP(C8,'LISTING EQUIPES'!$A$2:$B$15,2)</f>
        <v>AIX GOLF ACADEMIE</v>
      </c>
      <c r="C8" s="143">
        <v>6</v>
      </c>
      <c r="D8" s="147">
        <v>34</v>
      </c>
      <c r="E8" s="145">
        <v>39</v>
      </c>
      <c r="F8" s="146">
        <v>42</v>
      </c>
      <c r="G8" s="121">
        <f t="shared" si="2"/>
        <v>76</v>
      </c>
      <c r="H8" s="122">
        <f t="shared" si="0"/>
        <v>11</v>
      </c>
      <c r="I8" s="122">
        <f t="shared" ca="1" si="1"/>
        <v>6</v>
      </c>
      <c r="J8" s="123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6</v>
      </c>
      <c r="K8" s="124" t="s">
        <v>27</v>
      </c>
    </row>
    <row r="9" spans="1:13" s="125" customFormat="1" ht="21" x14ac:dyDescent="0.25">
      <c r="B9" s="120" t="str">
        <f>VLOOKUP(C9,'LISTING EQUIPES'!$A$2:$B$15,2)</f>
        <v>SAINTE VICTOIRE</v>
      </c>
      <c r="C9" s="143">
        <v>7</v>
      </c>
      <c r="D9" s="147">
        <v>21</v>
      </c>
      <c r="E9" s="145">
        <v>30</v>
      </c>
      <c r="F9" s="146">
        <v>42</v>
      </c>
      <c r="G9" s="121">
        <f t="shared" si="2"/>
        <v>63</v>
      </c>
      <c r="H9" s="122">
        <f t="shared" si="0"/>
        <v>7</v>
      </c>
      <c r="I9" s="122">
        <f t="shared" ca="1" si="1"/>
        <v>2</v>
      </c>
      <c r="J9" s="123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14</v>
      </c>
      <c r="K9" s="124" t="s">
        <v>27</v>
      </c>
    </row>
    <row r="10" spans="1:13" s="125" customFormat="1" ht="21" x14ac:dyDescent="0.25">
      <c r="B10" s="120" t="str">
        <f>VLOOKUP(C10,'LISTING EQUIPES'!$A$2:$B$15,2)</f>
        <v>ECOLE DE L'AIR</v>
      </c>
      <c r="C10" s="143">
        <v>8</v>
      </c>
      <c r="D10" s="147">
        <v>40</v>
      </c>
      <c r="E10" s="145">
        <v>47</v>
      </c>
      <c r="F10" s="146">
        <v>56</v>
      </c>
      <c r="G10" s="121">
        <f t="shared" si="2"/>
        <v>96</v>
      </c>
      <c r="H10" s="122">
        <f t="shared" si="0"/>
        <v>13</v>
      </c>
      <c r="I10" s="122">
        <f t="shared" ca="1" si="1"/>
        <v>8</v>
      </c>
      <c r="J10" s="123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2</v>
      </c>
      <c r="K10" s="124" t="s">
        <v>27</v>
      </c>
    </row>
    <row r="11" spans="1:13" ht="21" x14ac:dyDescent="0.25">
      <c r="A11" s="125"/>
      <c r="B11" s="120" t="str">
        <f>VLOOKUP(C11,'LISTING EQUIPES'!$A$2:$B$15,2)</f>
        <v>AIX EN PROVENCE</v>
      </c>
      <c r="C11" s="143">
        <v>9</v>
      </c>
      <c r="D11" s="147">
        <v>30</v>
      </c>
      <c r="E11" s="145">
        <v>40</v>
      </c>
      <c r="F11" s="146">
        <v>100</v>
      </c>
      <c r="G11" s="121">
        <f t="shared" si="2"/>
        <v>130</v>
      </c>
      <c r="H11" s="122">
        <f t="shared" si="0"/>
        <v>14</v>
      </c>
      <c r="I11" s="122">
        <f t="shared" ca="1" si="1"/>
        <v>9</v>
      </c>
      <c r="J11" s="123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4" t="s">
        <v>27</v>
      </c>
    </row>
    <row r="12" spans="1:13" ht="21" x14ac:dyDescent="0.25">
      <c r="A12" s="125"/>
      <c r="B12" s="120" t="str">
        <f>VLOOKUP(C12,'LISTING EQUIPES'!$A$2:$B$15,2)</f>
        <v>PONT ROYAL - LA DURANCE</v>
      </c>
      <c r="C12" s="143">
        <v>10</v>
      </c>
      <c r="D12" s="147"/>
      <c r="E12" s="145"/>
      <c r="F12" s="146"/>
      <c r="G12" s="121">
        <f t="shared" si="2"/>
        <v>0</v>
      </c>
      <c r="H12" s="122" t="str">
        <f t="shared" si="0"/>
        <v/>
      </c>
      <c r="I12" s="122" t="str">
        <f t="shared" si="1"/>
        <v/>
      </c>
      <c r="J12" s="123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4" t="s">
        <v>27</v>
      </c>
    </row>
    <row r="13" spans="1:13" ht="21" x14ac:dyDescent="0.25">
      <c r="A13" s="125"/>
      <c r="B13" s="120">
        <f>VLOOKUP(C13,'LISTING EQUIPES'!$A$2:$B$15,2)</f>
        <v>0</v>
      </c>
      <c r="C13" s="143">
        <v>11</v>
      </c>
      <c r="D13" s="147"/>
      <c r="E13" s="145"/>
      <c r="F13" s="146"/>
      <c r="G13" s="121">
        <f t="shared" si="2"/>
        <v>0</v>
      </c>
      <c r="H13" s="122" t="str">
        <f t="shared" si="0"/>
        <v/>
      </c>
      <c r="I13" s="122" t="str">
        <f t="shared" si="1"/>
        <v/>
      </c>
      <c r="J13" s="123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4" t="s">
        <v>27</v>
      </c>
    </row>
    <row r="14" spans="1:13" ht="21" x14ac:dyDescent="0.25">
      <c r="A14" s="125"/>
      <c r="B14" s="120">
        <f>VLOOKUP(C14,'LISTING EQUIPES'!$A$2:$B$15,2)</f>
        <v>0</v>
      </c>
      <c r="C14" s="143">
        <v>12</v>
      </c>
      <c r="D14" s="148"/>
      <c r="E14" s="145"/>
      <c r="F14" s="146"/>
      <c r="G14" s="121">
        <f t="shared" si="2"/>
        <v>0</v>
      </c>
      <c r="H14" s="122" t="str">
        <f t="shared" si="0"/>
        <v/>
      </c>
      <c r="I14" s="122" t="str">
        <f t="shared" si="1"/>
        <v/>
      </c>
      <c r="J14" s="123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4" t="s">
        <v>27</v>
      </c>
    </row>
    <row r="15" spans="1:13" ht="21" x14ac:dyDescent="0.25">
      <c r="A15" s="125"/>
      <c r="B15" s="120">
        <f>VLOOKUP(C15,'LISTING EQUIPES'!$A$2:$B$15,2)</f>
        <v>0</v>
      </c>
      <c r="C15" s="143">
        <v>13</v>
      </c>
      <c r="D15" s="147"/>
      <c r="E15" s="145"/>
      <c r="F15" s="146"/>
      <c r="G15" s="121">
        <f t="shared" si="2"/>
        <v>0</v>
      </c>
      <c r="H15" s="122" t="str">
        <f t="shared" si="0"/>
        <v/>
      </c>
      <c r="I15" s="122" t="str">
        <f t="shared" si="1"/>
        <v/>
      </c>
      <c r="J15" s="123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4" t="s">
        <v>27</v>
      </c>
    </row>
    <row r="16" spans="1:13" ht="21" x14ac:dyDescent="0.25">
      <c r="A16" s="125"/>
      <c r="B16" s="120">
        <f>VLOOKUP(C16,'LISTING EQUIPES'!$A$2:$B$15,2)</f>
        <v>0</v>
      </c>
      <c r="C16" s="143">
        <v>14</v>
      </c>
      <c r="D16" s="147"/>
      <c r="E16" s="145"/>
      <c r="F16" s="146"/>
      <c r="G16" s="121">
        <f t="shared" si="2"/>
        <v>0</v>
      </c>
      <c r="H16" s="122" t="str">
        <f t="shared" si="0"/>
        <v/>
      </c>
      <c r="I16" s="122" t="str">
        <f t="shared" si="1"/>
        <v/>
      </c>
      <c r="J16" s="123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4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25" right="0.25" top="0.75" bottom="0.75" header="0.3" footer="0.3"/>
  <pageSetup paperSize="9" scale="83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B1"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RowHeight="15" x14ac:dyDescent="0.25"/>
  <cols>
    <col min="1" max="1" width="11.42578125" style="112"/>
    <col min="2" max="2" width="30.42578125" style="112" customWidth="1"/>
    <col min="3" max="3" width="5.140625" style="112" customWidth="1"/>
    <col min="4" max="4" width="23.7109375" style="112" customWidth="1"/>
    <col min="5" max="5" width="22.28515625" style="112" customWidth="1"/>
    <col min="6" max="6" width="21.85546875" style="112" bestFit="1" customWidth="1"/>
    <col min="7" max="7" width="30.42578125" style="112" customWidth="1"/>
    <col min="8" max="8" width="16" style="112" hidden="1" customWidth="1"/>
    <col min="9" max="9" width="12.5703125" style="112" customWidth="1"/>
    <col min="10" max="10" width="11.5703125" style="112" customWidth="1"/>
    <col min="11" max="11" width="13.140625" style="112" customWidth="1"/>
    <col min="12" max="16384" width="11.42578125" style="112"/>
  </cols>
  <sheetData>
    <row r="1" spans="1:13" ht="36" x14ac:dyDescent="0.55000000000000004">
      <c r="B1" s="204" t="s">
        <v>155</v>
      </c>
      <c r="C1" s="204"/>
      <c r="D1" s="204"/>
      <c r="E1" s="204"/>
      <c r="F1" s="204"/>
      <c r="G1" s="204"/>
      <c r="H1" s="204"/>
      <c r="I1" s="204"/>
      <c r="J1" s="204"/>
      <c r="K1" s="204"/>
      <c r="L1" s="111"/>
      <c r="M1" s="111"/>
    </row>
    <row r="2" spans="1:13" s="114" customFormat="1" ht="56.25" x14ac:dyDescent="0.25">
      <c r="B2" s="129" t="s">
        <v>0</v>
      </c>
      <c r="C2" s="129" t="s">
        <v>126</v>
      </c>
      <c r="D2" s="130" t="s">
        <v>123</v>
      </c>
      <c r="E2" s="127" t="s">
        <v>124</v>
      </c>
      <c r="F2" s="128" t="s">
        <v>121</v>
      </c>
      <c r="G2" s="131" t="s">
        <v>125</v>
      </c>
      <c r="H2" s="115" t="s">
        <v>137</v>
      </c>
      <c r="I2" s="115" t="s">
        <v>92</v>
      </c>
      <c r="J2" s="202" t="s">
        <v>120</v>
      </c>
      <c r="K2" s="203"/>
    </row>
    <row r="3" spans="1:13" s="125" customFormat="1" ht="21" x14ac:dyDescent="0.25">
      <c r="B3" s="120" t="str">
        <f>VLOOKUP(C3,'LISTING EQUIPES'!$A$2:$B$15,2)</f>
        <v>MARSEILLE LA SALETTE</v>
      </c>
      <c r="C3" s="143">
        <v>1</v>
      </c>
      <c r="D3" s="144">
        <v>30</v>
      </c>
      <c r="E3" s="145">
        <v>32</v>
      </c>
      <c r="F3" s="146">
        <v>29</v>
      </c>
      <c r="G3" s="121">
        <f>IF(OR(COUNTA(D3:E3)=1,D3=0,E3=0),D3+E3+F3,D3+E3+F3-MAX(D3:E3))</f>
        <v>59</v>
      </c>
      <c r="H3" s="122">
        <f t="shared" ref="H3:H16" si="0">IF(G3=0,"",RANK(G3,$G$3:$G$17,1))</f>
        <v>8</v>
      </c>
      <c r="I3" s="122">
        <f t="shared" ref="I3:I16" ca="1" si="1">IF(G3=0,"",RANK(J3,$J$3:$J$17,0))</f>
        <v>4</v>
      </c>
      <c r="J3" s="123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4" t="s">
        <v>27</v>
      </c>
      <c r="M3" s="114"/>
    </row>
    <row r="4" spans="1:13" s="125" customFormat="1" ht="21" x14ac:dyDescent="0.25">
      <c r="B4" s="120" t="str">
        <f>VLOOKUP(C4,'LISTING EQUIPES'!$A$2:$B$15,2)</f>
        <v>AIX MARSEILLE</v>
      </c>
      <c r="C4" s="143">
        <v>2</v>
      </c>
      <c r="D4" s="147">
        <v>29</v>
      </c>
      <c r="E4" s="145">
        <v>0</v>
      </c>
      <c r="F4" s="146">
        <v>44</v>
      </c>
      <c r="G4" s="121">
        <f t="shared" ref="G4:G16" si="2">IF(OR(COUNTA(D4:E4)=1,D4=0,E4=0),D4+E4+F4,D4+E4+F4-MAX(D4:E4))</f>
        <v>73</v>
      </c>
      <c r="H4" s="122">
        <f t="shared" si="0"/>
        <v>13</v>
      </c>
      <c r="I4" s="122">
        <f t="shared" ca="1" si="1"/>
        <v>9</v>
      </c>
      <c r="J4" s="123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2</v>
      </c>
      <c r="K4" s="124" t="s">
        <v>27</v>
      </c>
      <c r="M4" s="114"/>
    </row>
    <row r="5" spans="1:13" s="125" customFormat="1" ht="21" x14ac:dyDescent="0.25">
      <c r="B5" s="120" t="str">
        <f>VLOOKUP(C5,'LISTING EQUIPES'!$A$2:$B$15,2)</f>
        <v>MIRAMAS</v>
      </c>
      <c r="C5" s="143">
        <v>3</v>
      </c>
      <c r="D5" s="147">
        <v>29</v>
      </c>
      <c r="E5" s="145">
        <v>35</v>
      </c>
      <c r="F5" s="146">
        <f>22+5</f>
        <v>27</v>
      </c>
      <c r="G5" s="121">
        <f t="shared" si="2"/>
        <v>56</v>
      </c>
      <c r="H5" s="122">
        <f t="shared" si="0"/>
        <v>7</v>
      </c>
      <c r="I5" s="122">
        <f t="shared" ca="1" si="1"/>
        <v>3</v>
      </c>
      <c r="J5" s="123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14</v>
      </c>
      <c r="K5" s="124" t="s">
        <v>27</v>
      </c>
    </row>
    <row r="6" spans="1:13" s="125" customFormat="1" ht="21" x14ac:dyDescent="0.25">
      <c r="B6" s="120" t="str">
        <f>VLOOKUP(C6,'LISTING EQUIPES'!$A$2:$B$15,2)</f>
        <v>LA CABRE D'OR</v>
      </c>
      <c r="C6" s="143">
        <v>4</v>
      </c>
      <c r="D6" s="147">
        <v>30</v>
      </c>
      <c r="E6" s="145">
        <v>34</v>
      </c>
      <c r="F6" s="146">
        <f>29+5</f>
        <v>34</v>
      </c>
      <c r="G6" s="121">
        <f t="shared" si="2"/>
        <v>64</v>
      </c>
      <c r="H6" s="122">
        <f t="shared" si="0"/>
        <v>10</v>
      </c>
      <c r="I6" s="122">
        <f t="shared" ca="1" si="1"/>
        <v>6</v>
      </c>
      <c r="J6" s="123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8</v>
      </c>
      <c r="K6" s="124" t="s">
        <v>27</v>
      </c>
    </row>
    <row r="7" spans="1:13" s="125" customFormat="1" ht="21" x14ac:dyDescent="0.25">
      <c r="B7" s="120" t="str">
        <f>VLOOKUP(C7,'LISTING EQUIPES'!$A$2:$B$15,2)</f>
        <v>MANVILLE</v>
      </c>
      <c r="C7" s="143">
        <v>5</v>
      </c>
      <c r="D7" s="147">
        <v>21</v>
      </c>
      <c r="E7" s="145">
        <v>30</v>
      </c>
      <c r="F7" s="146">
        <v>26</v>
      </c>
      <c r="G7" s="121">
        <f t="shared" si="2"/>
        <v>47</v>
      </c>
      <c r="H7" s="122">
        <f t="shared" si="0"/>
        <v>5</v>
      </c>
      <c r="I7" s="122">
        <f t="shared" ca="1" si="1"/>
        <v>1</v>
      </c>
      <c r="J7" s="123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18</v>
      </c>
      <c r="K7" s="124" t="s">
        <v>27</v>
      </c>
    </row>
    <row r="8" spans="1:13" s="125" customFormat="1" ht="21" x14ac:dyDescent="0.25">
      <c r="B8" s="120" t="str">
        <f>VLOOKUP(C8,'LISTING EQUIPES'!$A$2:$B$15,2)</f>
        <v>AIX GOLF ACADEMIE</v>
      </c>
      <c r="C8" s="143">
        <v>6</v>
      </c>
      <c r="D8" s="147">
        <v>26</v>
      </c>
      <c r="E8" s="145">
        <v>39</v>
      </c>
      <c r="F8" s="146">
        <v>41</v>
      </c>
      <c r="G8" s="121">
        <f t="shared" si="2"/>
        <v>67</v>
      </c>
      <c r="H8" s="122">
        <f t="shared" si="0"/>
        <v>11</v>
      </c>
      <c r="I8" s="122">
        <f t="shared" ca="1" si="1"/>
        <v>7</v>
      </c>
      <c r="J8" s="123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6</v>
      </c>
      <c r="K8" s="124" t="s">
        <v>27</v>
      </c>
    </row>
    <row r="9" spans="1:13" s="125" customFormat="1" ht="21" x14ac:dyDescent="0.25">
      <c r="B9" s="120" t="str">
        <f>VLOOKUP(C9,'LISTING EQUIPES'!$A$2:$B$15,2)</f>
        <v>SAINTE VICTOIRE</v>
      </c>
      <c r="C9" s="143">
        <v>7</v>
      </c>
      <c r="D9" s="147">
        <v>31</v>
      </c>
      <c r="E9" s="145">
        <v>0</v>
      </c>
      <c r="F9" s="146">
        <v>38</v>
      </c>
      <c r="G9" s="121">
        <f t="shared" si="2"/>
        <v>69</v>
      </c>
      <c r="H9" s="122">
        <f t="shared" si="0"/>
        <v>12</v>
      </c>
      <c r="I9" s="122">
        <f t="shared" ca="1" si="1"/>
        <v>8</v>
      </c>
      <c r="J9" s="123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4</v>
      </c>
      <c r="K9" s="124" t="s">
        <v>27</v>
      </c>
    </row>
    <row r="10" spans="1:13" s="125" customFormat="1" ht="21" x14ac:dyDescent="0.25">
      <c r="B10" s="120" t="str">
        <f>VLOOKUP(C10,'LISTING EQUIPES'!$A$2:$B$15,2)</f>
        <v>ECOLE DE L'AIR</v>
      </c>
      <c r="C10" s="143">
        <v>8</v>
      </c>
      <c r="D10" s="147">
        <v>42</v>
      </c>
      <c r="E10" s="145">
        <v>45</v>
      </c>
      <c r="F10" s="146">
        <v>39</v>
      </c>
      <c r="G10" s="121">
        <f t="shared" si="2"/>
        <v>81</v>
      </c>
      <c r="H10" s="122">
        <f t="shared" si="0"/>
        <v>14</v>
      </c>
      <c r="I10" s="122">
        <f t="shared" ca="1" si="1"/>
        <v>10</v>
      </c>
      <c r="J10" s="123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4" t="s">
        <v>27</v>
      </c>
    </row>
    <row r="11" spans="1:13" ht="21" x14ac:dyDescent="0.25">
      <c r="A11" s="125"/>
      <c r="B11" s="120" t="str">
        <f>VLOOKUP(C11,'LISTING EQUIPES'!$A$2:$B$15,2)</f>
        <v>AIX EN PROVENCE</v>
      </c>
      <c r="C11" s="143">
        <v>9</v>
      </c>
      <c r="D11" s="147">
        <v>27</v>
      </c>
      <c r="E11" s="145">
        <v>0</v>
      </c>
      <c r="F11" s="146">
        <v>33</v>
      </c>
      <c r="G11" s="121">
        <f t="shared" si="2"/>
        <v>60</v>
      </c>
      <c r="H11" s="122">
        <f t="shared" si="0"/>
        <v>9</v>
      </c>
      <c r="I11" s="122">
        <f t="shared" ca="1" si="1"/>
        <v>5</v>
      </c>
      <c r="J11" s="123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10</v>
      </c>
      <c r="K11" s="124" t="s">
        <v>27</v>
      </c>
    </row>
    <row r="12" spans="1:13" ht="21" x14ac:dyDescent="0.25">
      <c r="A12" s="125"/>
      <c r="B12" s="120" t="str">
        <f>VLOOKUP(C12,'LISTING EQUIPES'!$A$2:$B$15,2)</f>
        <v>PONT ROYAL - LA DURANCE</v>
      </c>
      <c r="C12" s="143">
        <v>10</v>
      </c>
      <c r="D12" s="147">
        <v>24</v>
      </c>
      <c r="E12" s="145">
        <v>34</v>
      </c>
      <c r="F12" s="146">
        <v>24</v>
      </c>
      <c r="G12" s="121">
        <f t="shared" si="2"/>
        <v>48</v>
      </c>
      <c r="H12" s="122">
        <f t="shared" si="0"/>
        <v>6</v>
      </c>
      <c r="I12" s="122">
        <f t="shared" ca="1" si="1"/>
        <v>2</v>
      </c>
      <c r="J12" s="123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16</v>
      </c>
      <c r="K12" s="124" t="s">
        <v>27</v>
      </c>
    </row>
    <row r="13" spans="1:13" ht="21" x14ac:dyDescent="0.25">
      <c r="A13" s="125"/>
      <c r="B13" s="120">
        <f>VLOOKUP(C13,'LISTING EQUIPES'!$A$2:$B$15,2)</f>
        <v>0</v>
      </c>
      <c r="C13" s="143">
        <v>11</v>
      </c>
      <c r="D13" s="147"/>
      <c r="E13" s="145"/>
      <c r="F13" s="146"/>
      <c r="G13" s="121">
        <f t="shared" si="2"/>
        <v>0</v>
      </c>
      <c r="H13" s="122" t="str">
        <f t="shared" si="0"/>
        <v/>
      </c>
      <c r="I13" s="122" t="str">
        <f t="shared" si="1"/>
        <v/>
      </c>
      <c r="J13" s="123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4" t="s">
        <v>27</v>
      </c>
    </row>
    <row r="14" spans="1:13" ht="21" x14ac:dyDescent="0.25">
      <c r="A14" s="125"/>
      <c r="B14" s="120">
        <f>VLOOKUP(C14,'LISTING EQUIPES'!$A$2:$B$15,2)</f>
        <v>0</v>
      </c>
      <c r="C14" s="143">
        <v>12</v>
      </c>
      <c r="D14" s="148"/>
      <c r="E14" s="145"/>
      <c r="F14" s="146"/>
      <c r="G14" s="121">
        <f t="shared" si="2"/>
        <v>0</v>
      </c>
      <c r="H14" s="122" t="str">
        <f t="shared" si="0"/>
        <v/>
      </c>
      <c r="I14" s="122" t="str">
        <f t="shared" si="1"/>
        <v/>
      </c>
      <c r="J14" s="123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4" t="s">
        <v>27</v>
      </c>
    </row>
    <row r="15" spans="1:13" ht="21" x14ac:dyDescent="0.25">
      <c r="A15" s="125"/>
      <c r="B15" s="120">
        <f>VLOOKUP(C15,'LISTING EQUIPES'!$A$2:$B$15,2)</f>
        <v>0</v>
      </c>
      <c r="C15" s="143">
        <v>13</v>
      </c>
      <c r="D15" s="147"/>
      <c r="E15" s="145"/>
      <c r="F15" s="146"/>
      <c r="G15" s="121">
        <f t="shared" si="2"/>
        <v>0</v>
      </c>
      <c r="H15" s="122" t="str">
        <f t="shared" si="0"/>
        <v/>
      </c>
      <c r="I15" s="122" t="str">
        <f t="shared" si="1"/>
        <v/>
      </c>
      <c r="J15" s="123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4" t="s">
        <v>27</v>
      </c>
    </row>
    <row r="16" spans="1:13" ht="21" x14ac:dyDescent="0.25">
      <c r="A16" s="125"/>
      <c r="B16" s="120">
        <f>VLOOKUP(C16,'LISTING EQUIPES'!$A$2:$B$15,2)</f>
        <v>0</v>
      </c>
      <c r="C16" s="143">
        <v>14</v>
      </c>
      <c r="D16" s="147"/>
      <c r="E16" s="145"/>
      <c r="F16" s="146"/>
      <c r="G16" s="121">
        <f t="shared" si="2"/>
        <v>0</v>
      </c>
      <c r="H16" s="122" t="str">
        <f t="shared" si="0"/>
        <v/>
      </c>
      <c r="I16" s="122" t="str">
        <f t="shared" si="1"/>
        <v/>
      </c>
      <c r="J16" s="123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4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39370078740157483" right="0.23622047244094491" top="0.6692913385826772" bottom="0.74803149606299213" header="0.31496062992125984" footer="0.31496062992125984"/>
  <pageSetup paperSize="9" scale="82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11.42578125" style="112"/>
    <col min="2" max="2" width="30.42578125" style="112" customWidth="1"/>
    <col min="3" max="3" width="4.5703125" style="112" customWidth="1"/>
    <col min="4" max="4" width="23.7109375" style="112" customWidth="1"/>
    <col min="5" max="5" width="22.28515625" style="112" customWidth="1"/>
    <col min="6" max="6" width="21.85546875" style="112" bestFit="1" customWidth="1"/>
    <col min="7" max="7" width="30.42578125" style="112" customWidth="1"/>
    <col min="8" max="8" width="16" style="112" hidden="1" customWidth="1"/>
    <col min="9" max="9" width="12.5703125" style="112" customWidth="1"/>
    <col min="10" max="10" width="11.5703125" style="112" customWidth="1"/>
    <col min="11" max="11" width="13.140625" style="112" customWidth="1"/>
    <col min="12" max="16384" width="11.42578125" style="112"/>
  </cols>
  <sheetData>
    <row r="1" spans="1:13" ht="36" x14ac:dyDescent="0.55000000000000004">
      <c r="B1" s="204" t="s">
        <v>154</v>
      </c>
      <c r="C1" s="204"/>
      <c r="D1" s="204"/>
      <c r="E1" s="204"/>
      <c r="F1" s="204"/>
      <c r="G1" s="204"/>
      <c r="H1" s="204"/>
      <c r="I1" s="204"/>
      <c r="J1" s="204"/>
      <c r="K1" s="204"/>
      <c r="L1" s="111"/>
      <c r="M1" s="111"/>
    </row>
    <row r="2" spans="1:13" s="114" customFormat="1" ht="56.25" x14ac:dyDescent="0.25">
      <c r="B2" s="129" t="s">
        <v>0</v>
      </c>
      <c r="C2" s="129" t="s">
        <v>126</v>
      </c>
      <c r="D2" s="130" t="s">
        <v>123</v>
      </c>
      <c r="E2" s="127" t="s">
        <v>124</v>
      </c>
      <c r="F2" s="128" t="s">
        <v>121</v>
      </c>
      <c r="G2" s="131" t="s">
        <v>125</v>
      </c>
      <c r="H2" s="115" t="s">
        <v>137</v>
      </c>
      <c r="I2" s="115" t="s">
        <v>92</v>
      </c>
      <c r="J2" s="202" t="s">
        <v>120</v>
      </c>
      <c r="K2" s="203"/>
    </row>
    <row r="3" spans="1:13" s="125" customFormat="1" ht="21" x14ac:dyDescent="0.25">
      <c r="B3" s="120" t="str">
        <f>VLOOKUP(C3,'LISTING EQUIPES'!$A$2:$B$15,2)</f>
        <v>MARSEILLE LA SALETTE</v>
      </c>
      <c r="C3" s="143">
        <v>1</v>
      </c>
      <c r="D3" s="144">
        <v>37</v>
      </c>
      <c r="E3" s="145">
        <v>45</v>
      </c>
      <c r="F3" s="146">
        <v>33</v>
      </c>
      <c r="G3" s="121">
        <f>IF(OR(COUNTA(D3:E3)=1,D3=0,E3=0),D3+E3+F3,D3+E3+F3-MAX(D3:E3))</f>
        <v>70</v>
      </c>
      <c r="H3" s="122">
        <f t="shared" ref="H3:H16" si="0">IF(G3=0,"",RANK(G3,$G$3:$G$17,1))</f>
        <v>7</v>
      </c>
      <c r="I3" s="122">
        <f t="shared" ref="I3:I16" ca="1" si="1">IF(G3=0,"",RANK(J3,$J$3:$J$17,0))</f>
        <v>3</v>
      </c>
      <c r="J3" s="123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4" t="s">
        <v>27</v>
      </c>
      <c r="M3" s="114"/>
    </row>
    <row r="4" spans="1:13" s="125" customFormat="1" ht="21" x14ac:dyDescent="0.25">
      <c r="B4" s="120" t="str">
        <f>VLOOKUP(C4,'LISTING EQUIPES'!$A$2:$B$15,2)</f>
        <v>AIX MARSEILLE</v>
      </c>
      <c r="C4" s="143">
        <v>2</v>
      </c>
      <c r="D4" s="147">
        <v>0</v>
      </c>
      <c r="E4" s="145">
        <v>0</v>
      </c>
      <c r="F4" s="146">
        <v>150</v>
      </c>
      <c r="G4" s="121">
        <f t="shared" ref="G4:G16" si="2">IF(OR(COUNTA(D4:E4)=1,D4=0,E4=0),D4+E4+F4,D4+E4+F4-MAX(D4:E4))</f>
        <v>150</v>
      </c>
      <c r="H4" s="122">
        <f t="shared" si="0"/>
        <v>14</v>
      </c>
      <c r="I4" s="122">
        <v>10</v>
      </c>
      <c r="J4" s="123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4" t="s">
        <v>27</v>
      </c>
      <c r="M4" s="114"/>
    </row>
    <row r="5" spans="1:13" s="125" customFormat="1" ht="21" x14ac:dyDescent="0.25">
      <c r="B5" s="120" t="str">
        <f>VLOOKUP(C5,'LISTING EQUIPES'!$A$2:$B$15,2)</f>
        <v>MIRAMAS</v>
      </c>
      <c r="C5" s="143">
        <v>3</v>
      </c>
      <c r="D5" s="147">
        <v>30</v>
      </c>
      <c r="E5" s="145">
        <v>0</v>
      </c>
      <c r="F5" s="146">
        <v>42</v>
      </c>
      <c r="G5" s="121">
        <f t="shared" si="2"/>
        <v>72</v>
      </c>
      <c r="H5" s="122">
        <f t="shared" si="0"/>
        <v>8</v>
      </c>
      <c r="I5" s="122">
        <f t="shared" ca="1" si="1"/>
        <v>4</v>
      </c>
      <c r="J5" s="123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12</v>
      </c>
      <c r="K5" s="124" t="s">
        <v>27</v>
      </c>
    </row>
    <row r="6" spans="1:13" s="125" customFormat="1" ht="21" x14ac:dyDescent="0.25">
      <c r="B6" s="120" t="str">
        <f>VLOOKUP(C6,'LISTING EQUIPES'!$A$2:$B$15,2)</f>
        <v>LA CABRE D'OR</v>
      </c>
      <c r="C6" s="143">
        <v>4</v>
      </c>
      <c r="D6" s="147">
        <v>38</v>
      </c>
      <c r="E6" s="145">
        <v>42</v>
      </c>
      <c r="F6" s="146">
        <v>40</v>
      </c>
      <c r="G6" s="121">
        <f t="shared" si="2"/>
        <v>78</v>
      </c>
      <c r="H6" s="122">
        <f t="shared" si="0"/>
        <v>11</v>
      </c>
      <c r="I6" s="122">
        <f t="shared" ca="1" si="1"/>
        <v>7</v>
      </c>
      <c r="J6" s="123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4" t="s">
        <v>27</v>
      </c>
    </row>
    <row r="7" spans="1:13" s="125" customFormat="1" ht="21" x14ac:dyDescent="0.25">
      <c r="B7" s="120" t="str">
        <f>VLOOKUP(C7,'LISTING EQUIPES'!$A$2:$B$15,2)</f>
        <v>MANVILLE</v>
      </c>
      <c r="C7" s="143">
        <v>5</v>
      </c>
      <c r="D7" s="147">
        <v>39</v>
      </c>
      <c r="E7" s="145">
        <v>39</v>
      </c>
      <c r="F7" s="146">
        <v>38</v>
      </c>
      <c r="G7" s="121">
        <f t="shared" si="2"/>
        <v>77</v>
      </c>
      <c r="H7" s="122">
        <f t="shared" si="0"/>
        <v>10</v>
      </c>
      <c r="I7" s="122">
        <f t="shared" ca="1" si="1"/>
        <v>6</v>
      </c>
      <c r="J7" s="123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4" t="s">
        <v>27</v>
      </c>
    </row>
    <row r="8" spans="1:13" s="125" customFormat="1" ht="21" x14ac:dyDescent="0.25">
      <c r="B8" s="120" t="str">
        <f>VLOOKUP(C8,'LISTING EQUIPES'!$A$2:$B$15,2)</f>
        <v>AIX GOLF ACADEMIE</v>
      </c>
      <c r="C8" s="143">
        <v>6</v>
      </c>
      <c r="D8" s="147">
        <v>28</v>
      </c>
      <c r="E8" s="145">
        <v>42</v>
      </c>
      <c r="F8" s="146">
        <v>36</v>
      </c>
      <c r="G8" s="121">
        <f t="shared" si="2"/>
        <v>64</v>
      </c>
      <c r="H8" s="122">
        <f t="shared" si="0"/>
        <v>5</v>
      </c>
      <c r="I8" s="122">
        <f t="shared" ca="1" si="1"/>
        <v>1</v>
      </c>
      <c r="J8" s="123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18</v>
      </c>
      <c r="K8" s="124" t="s">
        <v>27</v>
      </c>
    </row>
    <row r="9" spans="1:13" s="125" customFormat="1" ht="21" x14ac:dyDescent="0.25">
      <c r="B9" s="120" t="str">
        <f>VLOOKUP(C9,'LISTING EQUIPES'!$A$2:$B$15,2)</f>
        <v>SAINTE VICTOIRE</v>
      </c>
      <c r="C9" s="143">
        <v>7</v>
      </c>
      <c r="D9" s="147">
        <v>25</v>
      </c>
      <c r="E9" s="145">
        <v>26</v>
      </c>
      <c r="F9" s="146">
        <v>41</v>
      </c>
      <c r="G9" s="121">
        <f t="shared" si="2"/>
        <v>66</v>
      </c>
      <c r="H9" s="122">
        <f t="shared" si="0"/>
        <v>6</v>
      </c>
      <c r="I9" s="122">
        <f t="shared" ca="1" si="1"/>
        <v>2</v>
      </c>
      <c r="J9" s="123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16</v>
      </c>
      <c r="K9" s="124" t="s">
        <v>27</v>
      </c>
    </row>
    <row r="10" spans="1:13" s="125" customFormat="1" ht="21" x14ac:dyDescent="0.25">
      <c r="B10" s="120" t="str">
        <f>VLOOKUP(C10,'LISTING EQUIPES'!$A$2:$B$15,2)</f>
        <v>ECOLE DE L'AIR</v>
      </c>
      <c r="C10" s="143">
        <v>8</v>
      </c>
      <c r="D10" s="147">
        <v>46</v>
      </c>
      <c r="E10" s="145">
        <v>52</v>
      </c>
      <c r="F10" s="146">
        <v>47</v>
      </c>
      <c r="G10" s="121">
        <f t="shared" si="2"/>
        <v>93</v>
      </c>
      <c r="H10" s="122">
        <f t="shared" si="0"/>
        <v>12</v>
      </c>
      <c r="I10" s="122">
        <f t="shared" ca="1" si="1"/>
        <v>8</v>
      </c>
      <c r="J10" s="123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4</v>
      </c>
      <c r="K10" s="124" t="s">
        <v>27</v>
      </c>
    </row>
    <row r="11" spans="1:13" ht="21" x14ac:dyDescent="0.25">
      <c r="A11" s="125"/>
      <c r="B11" s="120" t="str">
        <f>VLOOKUP(C11,'LISTING EQUIPES'!$A$2:$B$15,2)</f>
        <v>AIX EN PROVENCE</v>
      </c>
      <c r="C11" s="143">
        <v>9</v>
      </c>
      <c r="D11" s="147">
        <v>21</v>
      </c>
      <c r="E11" s="145">
        <v>40</v>
      </c>
      <c r="F11" s="146">
        <v>100</v>
      </c>
      <c r="G11" s="121">
        <f t="shared" si="2"/>
        <v>121</v>
      </c>
      <c r="H11" s="122">
        <f t="shared" si="0"/>
        <v>13</v>
      </c>
      <c r="I11" s="122">
        <f t="shared" ca="1" si="1"/>
        <v>9</v>
      </c>
      <c r="J11" s="123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24" t="s">
        <v>27</v>
      </c>
    </row>
    <row r="12" spans="1:13" ht="21" x14ac:dyDescent="0.25">
      <c r="A12" s="125"/>
      <c r="B12" s="120" t="str">
        <f>VLOOKUP(C12,'LISTING EQUIPES'!$A$2:$B$15,2)</f>
        <v>PONT ROYAL - LA DURANCE</v>
      </c>
      <c r="C12" s="143">
        <v>10</v>
      </c>
      <c r="D12" s="147">
        <v>39</v>
      </c>
      <c r="E12" s="145">
        <v>42</v>
      </c>
      <c r="F12" s="146">
        <v>35</v>
      </c>
      <c r="G12" s="121">
        <f t="shared" si="2"/>
        <v>74</v>
      </c>
      <c r="H12" s="122">
        <f t="shared" si="0"/>
        <v>9</v>
      </c>
      <c r="I12" s="122">
        <f t="shared" ca="1" si="1"/>
        <v>5</v>
      </c>
      <c r="J12" s="123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10</v>
      </c>
      <c r="K12" s="124" t="s">
        <v>27</v>
      </c>
    </row>
    <row r="13" spans="1:13" ht="21" x14ac:dyDescent="0.25">
      <c r="A13" s="125"/>
      <c r="B13" s="120">
        <f>VLOOKUP(C13,'LISTING EQUIPES'!$A$2:$B$15,2)</f>
        <v>0</v>
      </c>
      <c r="C13" s="143">
        <v>11</v>
      </c>
      <c r="D13" s="147"/>
      <c r="E13" s="145"/>
      <c r="F13" s="146"/>
      <c r="G13" s="121">
        <f t="shared" si="2"/>
        <v>0</v>
      </c>
      <c r="H13" s="122" t="str">
        <f t="shared" si="0"/>
        <v/>
      </c>
      <c r="I13" s="122" t="str">
        <f t="shared" si="1"/>
        <v/>
      </c>
      <c r="J13" s="123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4" t="s">
        <v>27</v>
      </c>
    </row>
    <row r="14" spans="1:13" ht="21" x14ac:dyDescent="0.25">
      <c r="A14" s="125"/>
      <c r="B14" s="120">
        <f>VLOOKUP(C14,'LISTING EQUIPES'!$A$2:$B$15,2)</f>
        <v>0</v>
      </c>
      <c r="C14" s="143">
        <v>12</v>
      </c>
      <c r="D14" s="148"/>
      <c r="E14" s="145"/>
      <c r="F14" s="146"/>
      <c r="G14" s="121">
        <f t="shared" si="2"/>
        <v>0</v>
      </c>
      <c r="H14" s="122" t="str">
        <f t="shared" si="0"/>
        <v/>
      </c>
      <c r="I14" s="122" t="str">
        <f t="shared" si="1"/>
        <v/>
      </c>
      <c r="J14" s="123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4" t="s">
        <v>27</v>
      </c>
    </row>
    <row r="15" spans="1:13" ht="21" x14ac:dyDescent="0.25">
      <c r="A15" s="125"/>
      <c r="B15" s="120">
        <f>VLOOKUP(C15,'LISTING EQUIPES'!$A$2:$B$15,2)</f>
        <v>0</v>
      </c>
      <c r="C15" s="143">
        <v>13</v>
      </c>
      <c r="D15" s="147"/>
      <c r="E15" s="145"/>
      <c r="F15" s="146"/>
      <c r="G15" s="121">
        <f t="shared" si="2"/>
        <v>0</v>
      </c>
      <c r="H15" s="122" t="str">
        <f t="shared" si="0"/>
        <v/>
      </c>
      <c r="I15" s="122" t="str">
        <f t="shared" si="1"/>
        <v/>
      </c>
      <c r="J15" s="123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4" t="s">
        <v>27</v>
      </c>
    </row>
    <row r="16" spans="1:13" ht="21" x14ac:dyDescent="0.25">
      <c r="A16" s="125"/>
      <c r="B16" s="120">
        <f>VLOOKUP(C16,'LISTING EQUIPES'!$A$2:$B$15,2)</f>
        <v>0</v>
      </c>
      <c r="C16" s="143">
        <v>14</v>
      </c>
      <c r="D16" s="147"/>
      <c r="E16" s="145"/>
      <c r="F16" s="146"/>
      <c r="G16" s="121">
        <f t="shared" si="2"/>
        <v>0</v>
      </c>
      <c r="H16" s="122" t="str">
        <f t="shared" si="0"/>
        <v/>
      </c>
      <c r="I16" s="122" t="str">
        <f t="shared" si="1"/>
        <v/>
      </c>
      <c r="J16" s="123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4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11.42578125" style="112"/>
    <col min="2" max="2" width="30.42578125" style="112" customWidth="1"/>
    <col min="3" max="3" width="4.140625" style="112" customWidth="1"/>
    <col min="4" max="4" width="23.7109375" style="112" customWidth="1"/>
    <col min="5" max="5" width="22.28515625" style="112" customWidth="1"/>
    <col min="6" max="6" width="21.85546875" style="112" bestFit="1" customWidth="1"/>
    <col min="7" max="7" width="30.42578125" style="112" customWidth="1"/>
    <col min="8" max="8" width="16" style="112" hidden="1" customWidth="1"/>
    <col min="9" max="9" width="12.5703125" style="112" customWidth="1"/>
    <col min="10" max="10" width="11.5703125" style="112" customWidth="1"/>
    <col min="11" max="11" width="13.140625" style="112" customWidth="1"/>
    <col min="12" max="16384" width="11.42578125" style="112"/>
  </cols>
  <sheetData>
    <row r="1" spans="1:13" ht="36" x14ac:dyDescent="0.55000000000000004">
      <c r="B1" s="204" t="s">
        <v>156</v>
      </c>
      <c r="C1" s="204"/>
      <c r="D1" s="204"/>
      <c r="E1" s="204"/>
      <c r="F1" s="204"/>
      <c r="G1" s="204"/>
      <c r="H1" s="204"/>
      <c r="I1" s="204"/>
      <c r="J1" s="204"/>
      <c r="K1" s="204"/>
      <c r="L1" s="111"/>
      <c r="M1" s="111"/>
    </row>
    <row r="2" spans="1:13" s="114" customFormat="1" ht="56.25" x14ac:dyDescent="0.25">
      <c r="B2" s="129" t="s">
        <v>0</v>
      </c>
      <c r="C2" s="129" t="s">
        <v>126</v>
      </c>
      <c r="D2" s="130" t="s">
        <v>123</v>
      </c>
      <c r="E2" s="127" t="s">
        <v>124</v>
      </c>
      <c r="F2" s="128" t="s">
        <v>121</v>
      </c>
      <c r="G2" s="131" t="s">
        <v>125</v>
      </c>
      <c r="H2" s="115" t="s">
        <v>137</v>
      </c>
      <c r="I2" s="115" t="s">
        <v>92</v>
      </c>
      <c r="J2" s="202" t="s">
        <v>120</v>
      </c>
      <c r="K2" s="203"/>
    </row>
    <row r="3" spans="1:13" s="125" customFormat="1" ht="21" x14ac:dyDescent="0.25">
      <c r="B3" s="120" t="str">
        <f>VLOOKUP(C3,'LISTING EQUIPES'!$A$2:$B$15,2)</f>
        <v>MARSEILLE LA SALETTE</v>
      </c>
      <c r="C3" s="143">
        <v>1</v>
      </c>
      <c r="D3" s="144">
        <v>33</v>
      </c>
      <c r="E3" s="145">
        <v>40</v>
      </c>
      <c r="F3" s="146">
        <v>32</v>
      </c>
      <c r="G3" s="121">
        <f>IF(OR(COUNTA(D3:E3)=1,D3=0,E3=0),D3+E3+F3,D3+E3+F3-MAX(D3:E3))</f>
        <v>65</v>
      </c>
      <c r="H3" s="122">
        <f t="shared" ref="H3:H16" si="0">IF(G3=0,"",RANK(G3,$G$3:$G$17,1))</f>
        <v>5</v>
      </c>
      <c r="I3" s="122">
        <f t="shared" ref="I3:I16" ca="1" si="1">IF(G3=0,"",RANK(J3,$J$3:$J$17,0))</f>
        <v>1</v>
      </c>
      <c r="J3" s="123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18</v>
      </c>
      <c r="K3" s="124" t="s">
        <v>27</v>
      </c>
      <c r="M3" s="114"/>
    </row>
    <row r="4" spans="1:13" s="125" customFormat="1" ht="21" x14ac:dyDescent="0.25">
      <c r="B4" s="120" t="str">
        <f>VLOOKUP(C4,'LISTING EQUIPES'!$A$2:$B$15,2)</f>
        <v>AIX MARSEILLE</v>
      </c>
      <c r="C4" s="143">
        <v>2</v>
      </c>
      <c r="D4" s="147">
        <v>31</v>
      </c>
      <c r="E4" s="145">
        <v>31</v>
      </c>
      <c r="F4" s="146">
        <v>38</v>
      </c>
      <c r="G4" s="121">
        <f t="shared" ref="G4:G16" si="2">IF(OR(COUNTA(D4:E4)=1,D4=0,E4=0),D4+E4+F4,D4+E4+F4-MAX(D4:E4))</f>
        <v>69</v>
      </c>
      <c r="H4" s="122">
        <f t="shared" si="0"/>
        <v>6</v>
      </c>
      <c r="I4" s="122">
        <f t="shared" ca="1" si="1"/>
        <v>2</v>
      </c>
      <c r="J4" s="123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16</v>
      </c>
      <c r="K4" s="124" t="s">
        <v>27</v>
      </c>
      <c r="M4" s="114"/>
    </row>
    <row r="5" spans="1:13" s="125" customFormat="1" ht="21" x14ac:dyDescent="0.25">
      <c r="B5" s="120" t="str">
        <f>VLOOKUP(C5,'LISTING EQUIPES'!$A$2:$B$15,2)</f>
        <v>MIRAMAS</v>
      </c>
      <c r="C5" s="143">
        <v>3</v>
      </c>
      <c r="D5" s="147">
        <v>0</v>
      </c>
      <c r="E5" s="145">
        <v>0</v>
      </c>
      <c r="F5" s="146">
        <v>150</v>
      </c>
      <c r="G5" s="121">
        <f t="shared" si="2"/>
        <v>150</v>
      </c>
      <c r="H5" s="122">
        <f t="shared" si="0"/>
        <v>14</v>
      </c>
      <c r="I5" s="122">
        <f t="shared" ca="1" si="1"/>
        <v>10</v>
      </c>
      <c r="J5" s="123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4" t="s">
        <v>27</v>
      </c>
    </row>
    <row r="6" spans="1:13" s="125" customFormat="1" ht="21" x14ac:dyDescent="0.25">
      <c r="B6" s="120" t="str">
        <f>VLOOKUP(C6,'LISTING EQUIPES'!$A$2:$B$15,2)</f>
        <v>LA CABRE D'OR</v>
      </c>
      <c r="C6" s="143">
        <v>4</v>
      </c>
      <c r="D6" s="147">
        <v>49</v>
      </c>
      <c r="E6" s="145">
        <v>0</v>
      </c>
      <c r="F6" s="146">
        <f>36+5</f>
        <v>41</v>
      </c>
      <c r="G6" s="121">
        <f t="shared" si="2"/>
        <v>90</v>
      </c>
      <c r="H6" s="122">
        <f t="shared" si="0"/>
        <v>13</v>
      </c>
      <c r="I6" s="122">
        <f t="shared" ca="1" si="1"/>
        <v>9</v>
      </c>
      <c r="J6" s="123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2</v>
      </c>
      <c r="K6" s="124" t="s">
        <v>27</v>
      </c>
    </row>
    <row r="7" spans="1:13" s="125" customFormat="1" ht="21" x14ac:dyDescent="0.25">
      <c r="B7" s="120" t="str">
        <f>VLOOKUP(C7,'LISTING EQUIPES'!$A$2:$B$15,2)</f>
        <v>MANVILLE</v>
      </c>
      <c r="C7" s="143">
        <v>5</v>
      </c>
      <c r="D7" s="147">
        <v>43</v>
      </c>
      <c r="E7" s="145">
        <v>46</v>
      </c>
      <c r="F7" s="146">
        <v>38</v>
      </c>
      <c r="G7" s="121">
        <f t="shared" si="2"/>
        <v>81</v>
      </c>
      <c r="H7" s="122">
        <f t="shared" si="0"/>
        <v>8</v>
      </c>
      <c r="I7" s="122">
        <f t="shared" ca="1" si="1"/>
        <v>4</v>
      </c>
      <c r="J7" s="123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12</v>
      </c>
      <c r="K7" s="124" t="s">
        <v>27</v>
      </c>
    </row>
    <row r="8" spans="1:13" s="125" customFormat="1" ht="21" x14ac:dyDescent="0.25">
      <c r="B8" s="120" t="str">
        <f>VLOOKUP(C8,'LISTING EQUIPES'!$A$2:$B$15,2)</f>
        <v>AIX GOLF ACADEMIE</v>
      </c>
      <c r="C8" s="143">
        <v>6</v>
      </c>
      <c r="D8" s="147">
        <v>33</v>
      </c>
      <c r="E8" s="145">
        <v>38</v>
      </c>
      <c r="F8" s="146">
        <v>55</v>
      </c>
      <c r="G8" s="121">
        <f t="shared" si="2"/>
        <v>88</v>
      </c>
      <c r="H8" s="122">
        <f t="shared" si="0"/>
        <v>11</v>
      </c>
      <c r="I8" s="122">
        <f t="shared" ca="1" si="1"/>
        <v>7</v>
      </c>
      <c r="J8" s="123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5</v>
      </c>
      <c r="K8" s="124" t="s">
        <v>27</v>
      </c>
    </row>
    <row r="9" spans="1:13" s="125" customFormat="1" ht="21" x14ac:dyDescent="0.25">
      <c r="B9" s="120" t="str">
        <f>VLOOKUP(C9,'LISTING EQUIPES'!$A$2:$B$15,2)</f>
        <v>SAINTE VICTOIRE</v>
      </c>
      <c r="C9" s="143">
        <v>7</v>
      </c>
      <c r="D9" s="147">
        <v>39</v>
      </c>
      <c r="E9" s="145">
        <v>42</v>
      </c>
      <c r="F9" s="146">
        <v>39</v>
      </c>
      <c r="G9" s="121">
        <f t="shared" si="2"/>
        <v>78</v>
      </c>
      <c r="H9" s="122">
        <f t="shared" si="0"/>
        <v>7</v>
      </c>
      <c r="I9" s="122">
        <f t="shared" ca="1" si="1"/>
        <v>3</v>
      </c>
      <c r="J9" s="123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14</v>
      </c>
      <c r="K9" s="124" t="s">
        <v>27</v>
      </c>
    </row>
    <row r="10" spans="1:13" s="125" customFormat="1" ht="21" x14ac:dyDescent="0.25">
      <c r="B10" s="120" t="str">
        <f>VLOOKUP(C10,'LISTING EQUIPES'!$A$2:$B$15,2)</f>
        <v>ECOLE DE L'AIR</v>
      </c>
      <c r="C10" s="143">
        <v>8</v>
      </c>
      <c r="D10" s="147">
        <v>36</v>
      </c>
      <c r="E10" s="145">
        <v>56</v>
      </c>
      <c r="F10" s="146">
        <f>47+5</f>
        <v>52</v>
      </c>
      <c r="G10" s="121">
        <f t="shared" si="2"/>
        <v>88</v>
      </c>
      <c r="H10" s="122">
        <f t="shared" si="0"/>
        <v>11</v>
      </c>
      <c r="I10" s="122">
        <f t="shared" ca="1" si="1"/>
        <v>7</v>
      </c>
      <c r="J10" s="123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5</v>
      </c>
      <c r="K10" s="124" t="s">
        <v>27</v>
      </c>
    </row>
    <row r="11" spans="1:13" ht="21" x14ac:dyDescent="0.25">
      <c r="A11" s="125"/>
      <c r="B11" s="120" t="str">
        <f>VLOOKUP(C11,'LISTING EQUIPES'!$A$2:$B$15,2)</f>
        <v>AIX EN PROVENCE</v>
      </c>
      <c r="C11" s="143">
        <v>9</v>
      </c>
      <c r="D11" s="147">
        <v>43</v>
      </c>
      <c r="E11" s="145">
        <v>0</v>
      </c>
      <c r="F11" s="146">
        <f>36+5</f>
        <v>41</v>
      </c>
      <c r="G11" s="121">
        <f t="shared" si="2"/>
        <v>84</v>
      </c>
      <c r="H11" s="122">
        <f t="shared" si="0"/>
        <v>9</v>
      </c>
      <c r="I11" s="122">
        <f t="shared" ca="1" si="1"/>
        <v>5</v>
      </c>
      <c r="J11" s="123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10</v>
      </c>
      <c r="K11" s="124" t="s">
        <v>27</v>
      </c>
    </row>
    <row r="12" spans="1:13" ht="21" x14ac:dyDescent="0.25">
      <c r="A12" s="125"/>
      <c r="B12" s="120" t="str">
        <f>VLOOKUP(C12,'LISTING EQUIPES'!$A$2:$B$15,2)</f>
        <v>PONT ROYAL - LA DURANCE</v>
      </c>
      <c r="C12" s="143">
        <v>10</v>
      </c>
      <c r="D12" s="147">
        <v>33</v>
      </c>
      <c r="E12" s="145">
        <v>33</v>
      </c>
      <c r="F12" s="146">
        <f>47+5</f>
        <v>52</v>
      </c>
      <c r="G12" s="121">
        <f t="shared" si="2"/>
        <v>85</v>
      </c>
      <c r="H12" s="122">
        <f t="shared" si="0"/>
        <v>10</v>
      </c>
      <c r="I12" s="122">
        <f t="shared" ca="1" si="1"/>
        <v>6</v>
      </c>
      <c r="J12" s="123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8</v>
      </c>
      <c r="K12" s="124" t="s">
        <v>27</v>
      </c>
    </row>
    <row r="13" spans="1:13" ht="21" x14ac:dyDescent="0.25">
      <c r="A13" s="125"/>
      <c r="B13" s="120">
        <f>VLOOKUP(C13,'LISTING EQUIPES'!$A$2:$B$15,2)</f>
        <v>0</v>
      </c>
      <c r="C13" s="143">
        <v>11</v>
      </c>
      <c r="D13" s="147"/>
      <c r="E13" s="145"/>
      <c r="F13" s="146"/>
      <c r="G13" s="121">
        <f t="shared" si="2"/>
        <v>0</v>
      </c>
      <c r="H13" s="122" t="str">
        <f t="shared" si="0"/>
        <v/>
      </c>
      <c r="I13" s="122" t="str">
        <f t="shared" si="1"/>
        <v/>
      </c>
      <c r="J13" s="123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4" t="s">
        <v>27</v>
      </c>
    </row>
    <row r="14" spans="1:13" ht="21" x14ac:dyDescent="0.25">
      <c r="A14" s="125"/>
      <c r="B14" s="120">
        <f>VLOOKUP(C14,'LISTING EQUIPES'!$A$2:$B$15,2)</f>
        <v>0</v>
      </c>
      <c r="C14" s="143">
        <v>12</v>
      </c>
      <c r="D14" s="148"/>
      <c r="E14" s="145"/>
      <c r="F14" s="146"/>
      <c r="G14" s="121">
        <f t="shared" si="2"/>
        <v>0</v>
      </c>
      <c r="H14" s="122" t="str">
        <f t="shared" si="0"/>
        <v/>
      </c>
      <c r="I14" s="122" t="str">
        <f t="shared" si="1"/>
        <v/>
      </c>
      <c r="J14" s="123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4" t="s">
        <v>27</v>
      </c>
    </row>
    <row r="15" spans="1:13" ht="21" x14ac:dyDescent="0.25">
      <c r="A15" s="125"/>
      <c r="B15" s="120">
        <f>VLOOKUP(C15,'LISTING EQUIPES'!$A$2:$B$15,2)</f>
        <v>0</v>
      </c>
      <c r="C15" s="143">
        <v>13</v>
      </c>
      <c r="D15" s="147"/>
      <c r="E15" s="145"/>
      <c r="F15" s="146"/>
      <c r="G15" s="121">
        <f t="shared" si="2"/>
        <v>0</v>
      </c>
      <c r="H15" s="122" t="str">
        <f t="shared" si="0"/>
        <v/>
      </c>
      <c r="I15" s="122" t="str">
        <f t="shared" si="1"/>
        <v/>
      </c>
      <c r="J15" s="123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4" t="s">
        <v>27</v>
      </c>
    </row>
    <row r="16" spans="1:13" ht="21" x14ac:dyDescent="0.25">
      <c r="A16" s="125"/>
      <c r="B16" s="120">
        <f>VLOOKUP(C16,'LISTING EQUIPES'!$A$2:$B$15,2)</f>
        <v>0</v>
      </c>
      <c r="C16" s="143">
        <v>14</v>
      </c>
      <c r="D16" s="147"/>
      <c r="E16" s="145"/>
      <c r="F16" s="146"/>
      <c r="G16" s="121">
        <f t="shared" si="2"/>
        <v>0</v>
      </c>
      <c r="H16" s="122" t="str">
        <f t="shared" si="0"/>
        <v/>
      </c>
      <c r="I16" s="122" t="str">
        <f t="shared" si="1"/>
        <v/>
      </c>
      <c r="J16" s="123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4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2019-05-31T20:39:52Z</cp:lastPrinted>
  <dcterms:created xsi:type="dcterms:W3CDTF">2013-11-13T16:24:54Z</dcterms:created>
  <dcterms:modified xsi:type="dcterms:W3CDTF">2019-06-05T16:04:54Z</dcterms:modified>
</cp:coreProperties>
</file>